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40" windowHeight="9450" firstSheet="4" activeTab="12"/>
  </bookViews>
  <sheets>
    <sheet name="2024一般预计完成" sheetId="1" r:id="rId1"/>
    <sheet name="2024一般执行" sheetId="2" r:id="rId2"/>
    <sheet name="2024一般平衡" sheetId="3" r:id="rId3"/>
    <sheet name="2025一般收支" sheetId="4" r:id="rId4"/>
    <sheet name="2025一般平衡" sheetId="5" r:id="rId5"/>
    <sheet name="2024政府基金执行" sheetId="6" r:id="rId6"/>
    <sheet name="2024政府基金平衡 " sheetId="7" r:id="rId7"/>
    <sheet name="2025政府基金收支" sheetId="8" r:id="rId8"/>
    <sheet name="2025政府基金平衡" sheetId="9" r:id="rId9"/>
    <sheet name="部门收支预算" sheetId="10" r:id="rId10"/>
    <sheet name="基本支出表" sheetId="11" r:id="rId11"/>
    <sheet name="重点项目支出 " sheetId="12" r:id="rId12"/>
    <sheet name="三公 " sheetId="13" r:id="rId13"/>
  </sheets>
  <definedNames>
    <definedName name="_xlnm._FilterDatabase" localSheetId="9" hidden="1">部门收支预算!$A$6:$K$74</definedName>
    <definedName name="_xlnm._FilterDatabase" localSheetId="10" hidden="1">基本支出表!$A$6:$G$66</definedName>
    <definedName name="_xlnm._FilterDatabase" localSheetId="12" hidden="1">'三公 '!$A$6:$I$64</definedName>
    <definedName name="_xlnm.Print_Area" localSheetId="6">'2024政府基金平衡 '!$A$1:$D$10</definedName>
    <definedName name="_xlnm.Print_Titles" localSheetId="9">部门收支预算!$4:$5</definedName>
    <definedName name="_xlnm.Print_Titles" localSheetId="10">基本支出表!$4:$5</definedName>
    <definedName name="_xlnm.Print_Titles" localSheetId="12">'三公 '!$4:$5</definedName>
    <definedName name="_xlnm.Print_Titles" localSheetId="11">'重点项目支出 '!$4:$4</definedName>
  </definedNames>
  <calcPr calcId="124519" fullCalcOnLoad="1"/>
</workbook>
</file>

<file path=xl/calcChain.xml><?xml version="1.0" encoding="utf-8"?>
<calcChain xmlns="http://schemas.openxmlformats.org/spreadsheetml/2006/main">
  <c r="B6" i="10"/>
  <c r="C7"/>
  <c r="J7"/>
  <c r="D5" i="7"/>
  <c r="G11" i="4"/>
  <c r="G14"/>
  <c r="G15"/>
  <c r="C27" i="12" l="1"/>
  <c r="C41"/>
  <c r="C36"/>
  <c r="C26"/>
  <c r="C5"/>
  <c r="C23"/>
  <c r="C13"/>
  <c r="C6" i="13"/>
  <c r="D6"/>
  <c r="E6"/>
  <c r="F6"/>
  <c r="G6"/>
  <c r="H6"/>
  <c r="B13"/>
  <c r="B8"/>
  <c r="B9"/>
  <c r="B10"/>
  <c r="B11"/>
  <c r="B12"/>
  <c r="B7"/>
  <c r="B6"/>
  <c r="J12" i="10"/>
  <c r="J10"/>
  <c r="J11"/>
  <c r="J8"/>
  <c r="H9"/>
  <c r="G8" i="4"/>
  <c r="G10"/>
  <c r="G22"/>
  <c r="G13"/>
  <c r="G12"/>
  <c r="G7"/>
  <c r="G6"/>
  <c r="G20"/>
  <c r="C22" i="11"/>
  <c r="H22" i="10"/>
  <c r="C9" i="11"/>
  <c r="C11"/>
  <c r="C12"/>
  <c r="C13"/>
  <c r="C14"/>
  <c r="C15"/>
  <c r="C16"/>
  <c r="C17"/>
  <c r="C18"/>
  <c r="C19"/>
  <c r="C20"/>
  <c r="C21"/>
  <c r="C7"/>
  <c r="C8"/>
  <c r="C10"/>
  <c r="F6"/>
  <c r="H7" i="10"/>
  <c r="H8"/>
  <c r="H10"/>
  <c r="H11"/>
  <c r="H12"/>
  <c r="H13"/>
  <c r="H14"/>
  <c r="H15"/>
  <c r="H16"/>
  <c r="H17"/>
  <c r="H18"/>
  <c r="H19"/>
  <c r="H20"/>
  <c r="H21"/>
  <c r="H5" i="6"/>
  <c r="G5"/>
  <c r="G5" i="2"/>
  <c r="C16"/>
  <c r="C6"/>
  <c r="F5" i="1"/>
  <c r="B16"/>
  <c r="B6"/>
  <c r="B5"/>
  <c r="E6" i="11"/>
  <c r="D6"/>
  <c r="C6"/>
  <c r="J6" i="10"/>
  <c r="I6"/>
  <c r="G6"/>
  <c r="F6"/>
  <c r="E6"/>
  <c r="D6"/>
  <c r="B9" i="9"/>
  <c r="B5"/>
  <c r="B10" s="1"/>
  <c r="F13" i="8"/>
  <c r="H13" s="1"/>
  <c r="F12"/>
  <c r="H12" s="1"/>
  <c r="F11"/>
  <c r="H11" s="1"/>
  <c r="B11"/>
  <c r="D11"/>
  <c r="F10"/>
  <c r="H10" s="1"/>
  <c r="B10"/>
  <c r="D10" s="1"/>
  <c r="F9"/>
  <c r="H9" s="1"/>
  <c r="B9"/>
  <c r="D9" s="1"/>
  <c r="F8"/>
  <c r="H8" s="1"/>
  <c r="B8"/>
  <c r="F7"/>
  <c r="H7" s="1"/>
  <c r="B7"/>
  <c r="D7" s="1"/>
  <c r="F6"/>
  <c r="H6" s="1"/>
  <c r="B6"/>
  <c r="D6" s="1"/>
  <c r="G5"/>
  <c r="D5" i="9" s="1"/>
  <c r="D10" s="1"/>
  <c r="C5" i="8"/>
  <c r="J13" i="6"/>
  <c r="J12"/>
  <c r="J11"/>
  <c r="E11"/>
  <c r="J10"/>
  <c r="E10"/>
  <c r="J9"/>
  <c r="E9"/>
  <c r="J8"/>
  <c r="J7"/>
  <c r="E7"/>
  <c r="J6"/>
  <c r="E6"/>
  <c r="I5"/>
  <c r="D10" i="7" s="1"/>
  <c r="D5" i="6"/>
  <c r="B5" i="8" s="1"/>
  <c r="B9" i="5"/>
  <c r="F25" i="4"/>
  <c r="H25" s="1"/>
  <c r="H24"/>
  <c r="F24"/>
  <c r="F23"/>
  <c r="H23"/>
  <c r="F22"/>
  <c r="H22" s="1"/>
  <c r="B22"/>
  <c r="D22" s="1"/>
  <c r="F21"/>
  <c r="H21" s="1"/>
  <c r="B21"/>
  <c r="D21" s="1"/>
  <c r="F20"/>
  <c r="H20" s="1"/>
  <c r="B20"/>
  <c r="D20" s="1"/>
  <c r="F19"/>
  <c r="H19" s="1"/>
  <c r="D19"/>
  <c r="B19"/>
  <c r="F18"/>
  <c r="H18"/>
  <c r="B18"/>
  <c r="D18" s="1"/>
  <c r="F17"/>
  <c r="H17" s="1"/>
  <c r="B17"/>
  <c r="D17" s="1"/>
  <c r="F16"/>
  <c r="H16" s="1"/>
  <c r="C16"/>
  <c r="F15"/>
  <c r="H15" s="1"/>
  <c r="B15"/>
  <c r="D15" s="1"/>
  <c r="F14"/>
  <c r="H14" s="1"/>
  <c r="B14"/>
  <c r="D14" s="1"/>
  <c r="F13"/>
  <c r="H13" s="1"/>
  <c r="B13"/>
  <c r="D13" s="1"/>
  <c r="F12"/>
  <c r="H12" s="1"/>
  <c r="B12"/>
  <c r="D12" s="1"/>
  <c r="F11"/>
  <c r="H11" s="1"/>
  <c r="B11"/>
  <c r="D11"/>
  <c r="F10"/>
  <c r="H10" s="1"/>
  <c r="B10"/>
  <c r="D10" s="1"/>
  <c r="F9"/>
  <c r="H9" s="1"/>
  <c r="B9"/>
  <c r="D9" s="1"/>
  <c r="F8"/>
  <c r="H8" s="1"/>
  <c r="B8"/>
  <c r="D8"/>
  <c r="F7"/>
  <c r="H7" s="1"/>
  <c r="B7"/>
  <c r="D7" s="1"/>
  <c r="F6"/>
  <c r="H6"/>
  <c r="C6"/>
  <c r="C5" s="1"/>
  <c r="B5" i="5" s="1"/>
  <c r="B10" s="1"/>
  <c r="G5" i="4"/>
  <c r="D5" i="5" s="1"/>
  <c r="D10" s="1"/>
  <c r="F25" i="2"/>
  <c r="H25" s="1"/>
  <c r="F24"/>
  <c r="H24" s="1"/>
  <c r="H23"/>
  <c r="F23"/>
  <c r="F22"/>
  <c r="H22"/>
  <c r="B22"/>
  <c r="F21"/>
  <c r="H21" s="1"/>
  <c r="B21"/>
  <c r="F20"/>
  <c r="H20" s="1"/>
  <c r="B20"/>
  <c r="F19"/>
  <c r="H19" s="1"/>
  <c r="B19"/>
  <c r="F18"/>
  <c r="H18" s="1"/>
  <c r="B18"/>
  <c r="F17"/>
  <c r="H17" s="1"/>
  <c r="D17"/>
  <c r="B17"/>
  <c r="F16"/>
  <c r="H16" s="1"/>
  <c r="F15"/>
  <c r="H15" s="1"/>
  <c r="D15"/>
  <c r="B15"/>
  <c r="F14"/>
  <c r="H14" s="1"/>
  <c r="B14"/>
  <c r="D14"/>
  <c r="F13"/>
  <c r="H13" s="1"/>
  <c r="B13"/>
  <c r="D13" s="1"/>
  <c r="F12"/>
  <c r="H12" s="1"/>
  <c r="B12"/>
  <c r="D12" s="1"/>
  <c r="F11"/>
  <c r="H11" s="1"/>
  <c r="B11"/>
  <c r="D11"/>
  <c r="H10"/>
  <c r="F10"/>
  <c r="B10"/>
  <c r="D10" s="1"/>
  <c r="F9"/>
  <c r="H9" s="1"/>
  <c r="B9"/>
  <c r="D9" s="1"/>
  <c r="F8"/>
  <c r="H8" s="1"/>
  <c r="B8"/>
  <c r="D8"/>
  <c r="F7"/>
  <c r="H7" s="1"/>
  <c r="B7"/>
  <c r="D7" s="1"/>
  <c r="F6"/>
  <c r="I24" i="1"/>
  <c r="I22"/>
  <c r="D22"/>
  <c r="D21"/>
  <c r="I20"/>
  <c r="D20"/>
  <c r="I19"/>
  <c r="D19"/>
  <c r="I18"/>
  <c r="D18"/>
  <c r="I17"/>
  <c r="D17"/>
  <c r="I16"/>
  <c r="C16"/>
  <c r="B16" i="2" s="1"/>
  <c r="I15" i="1"/>
  <c r="D15"/>
  <c r="I14"/>
  <c r="D14"/>
  <c r="I13"/>
  <c r="D13"/>
  <c r="I12"/>
  <c r="D12"/>
  <c r="I11"/>
  <c r="D11"/>
  <c r="I10"/>
  <c r="D10"/>
  <c r="D9"/>
  <c r="I8"/>
  <c r="D8"/>
  <c r="I7"/>
  <c r="D7"/>
  <c r="I6"/>
  <c r="C6"/>
  <c r="B6" i="4" s="1"/>
  <c r="H5" i="1"/>
  <c r="F5" i="4" s="1"/>
  <c r="F5" i="8"/>
  <c r="J5" i="6"/>
  <c r="H6" i="2"/>
  <c r="C6" i="10"/>
  <c r="H6" l="1"/>
  <c r="D5" i="8"/>
  <c r="H5"/>
  <c r="H5" i="4"/>
  <c r="E5" i="6"/>
  <c r="B5" i="7"/>
  <c r="B10" s="1"/>
  <c r="D6" i="4"/>
  <c r="C5" i="2"/>
  <c r="D16"/>
  <c r="F5"/>
  <c r="H5" s="1"/>
  <c r="I5" i="1"/>
  <c r="D5" i="3"/>
  <c r="D10" s="1"/>
  <c r="B16" i="4"/>
  <c r="D16" s="1"/>
  <c r="D16" i="1"/>
  <c r="C5"/>
  <c r="D6"/>
  <c r="B6" i="2"/>
  <c r="D6" s="1"/>
  <c r="D5" i="1" l="1"/>
  <c r="B5" i="2"/>
  <c r="D5" s="1"/>
  <c r="B5" i="3"/>
  <c r="B10" s="1"/>
  <c r="B5" i="4"/>
  <c r="D5" s="1"/>
</calcChain>
</file>

<file path=xl/comments1.xml><?xml version="1.0" encoding="utf-8"?>
<comments xmlns="http://schemas.openxmlformats.org/spreadsheetml/2006/main">
  <authors>
    <author>Administrator</author>
  </authors>
  <commentList>
    <comment ref="F5" authorId="0">
      <text>
        <r>
          <rPr>
            <b/>
            <sz val="9"/>
            <color indexed="81"/>
            <rFont val="Tahoma"/>
            <family val="2"/>
          </rPr>
          <t>本级42736+上级3500</t>
        </r>
      </text>
    </comment>
  </commentList>
</comments>
</file>

<file path=xl/sharedStrings.xml><?xml version="1.0" encoding="utf-8"?>
<sst xmlns="http://schemas.openxmlformats.org/spreadsheetml/2006/main" count="419" uniqueCount="236">
  <si>
    <t>表一：</t>
  </si>
  <si>
    <t>单位：万元</t>
  </si>
  <si>
    <t>收  入  项  目</t>
  </si>
  <si>
    <t>2024年
预算数</t>
  </si>
  <si>
    <t>2024年
完成数</t>
  </si>
  <si>
    <t>完成
比例</t>
  </si>
  <si>
    <t>支 出 项 目</t>
  </si>
  <si>
    <t>2024年
预算调整数</t>
  </si>
  <si>
    <t>2024年
预计完成数</t>
  </si>
  <si>
    <r>
      <rPr>
        <sz val="11"/>
        <color indexed="8"/>
        <rFont val="方正黑体_GBK"/>
        <family val="4"/>
        <charset val="134"/>
      </rPr>
      <t>完成
比例</t>
    </r>
  </si>
  <si>
    <t>一般公共预算收入合计</t>
  </si>
  <si>
    <t>一般公共预算支出合计</t>
  </si>
  <si>
    <r>
      <rPr>
        <b/>
        <sz val="11"/>
        <color indexed="8"/>
        <rFont val="Times New Roman"/>
        <family val="1"/>
      </rPr>
      <t xml:space="preserve">1. </t>
    </r>
    <r>
      <rPr>
        <b/>
        <sz val="11"/>
        <color indexed="8"/>
        <rFont val="宋体"/>
        <charset val="134"/>
      </rPr>
      <t>税收收入</t>
    </r>
  </si>
  <si>
    <r>
      <rPr>
        <sz val="11"/>
        <rFont val="Times New Roman"/>
        <family val="1"/>
      </rPr>
      <t>1.</t>
    </r>
    <r>
      <rPr>
        <sz val="11"/>
        <rFont val="宋体"/>
        <charset val="134"/>
      </rPr>
      <t>一般公共服务支出</t>
    </r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</si>
  <si>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charset val="134"/>
      </rPr>
      <t>增值税</t>
    </r>
  </si>
  <si>
    <r>
      <rPr>
        <sz val="11"/>
        <rFont val="Times New Roman"/>
        <family val="1"/>
      </rPr>
      <t>2.</t>
    </r>
    <r>
      <rPr>
        <sz val="11"/>
        <rFont val="宋体"/>
        <charset val="134"/>
      </rPr>
      <t>公共安全支出</t>
    </r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</si>
  <si>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charset val="134"/>
      </rPr>
      <t>企业所得税（</t>
    </r>
    <r>
      <rPr>
        <sz val="11"/>
        <color indexed="8"/>
        <rFont val="Times New Roman"/>
        <family val="1"/>
      </rPr>
      <t>40%</t>
    </r>
    <r>
      <rPr>
        <sz val="11"/>
        <color indexed="8"/>
        <rFont val="宋体"/>
        <charset val="134"/>
      </rPr>
      <t>）</t>
    </r>
  </si>
  <si>
    <r>
      <rPr>
        <sz val="11"/>
        <rFont val="Times New Roman"/>
        <family val="1"/>
      </rPr>
      <t>3.</t>
    </r>
    <r>
      <rPr>
        <sz val="11"/>
        <rFont val="宋体"/>
        <charset val="134"/>
      </rPr>
      <t>教育支出</t>
    </r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</si>
  <si>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charset val="134"/>
      </rPr>
      <t>个人所得税（</t>
    </r>
    <r>
      <rPr>
        <sz val="11"/>
        <color indexed="8"/>
        <rFont val="Times New Roman"/>
        <family val="1"/>
      </rPr>
      <t>40%</t>
    </r>
    <r>
      <rPr>
        <sz val="11"/>
        <color indexed="8"/>
        <rFont val="宋体"/>
        <charset val="134"/>
      </rPr>
      <t>）</t>
    </r>
  </si>
  <si>
    <r>
      <rPr>
        <sz val="11"/>
        <rFont val="Times New Roman"/>
        <family val="1"/>
      </rPr>
      <t>4.</t>
    </r>
    <r>
      <rPr>
        <sz val="11"/>
        <rFont val="宋体"/>
        <charset val="134"/>
      </rPr>
      <t>科学技术支出</t>
    </r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</si>
  <si>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charset val="134"/>
      </rPr>
      <t>城市维护建设税</t>
    </r>
  </si>
  <si>
    <r>
      <rPr>
        <sz val="11"/>
        <rFont val="Times New Roman"/>
        <family val="1"/>
      </rPr>
      <t>5.</t>
    </r>
    <r>
      <rPr>
        <sz val="11"/>
        <rFont val="宋体"/>
        <charset val="134"/>
      </rPr>
      <t>文化旅游体育与传媒支出</t>
    </r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</si>
  <si>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charset val="134"/>
      </rPr>
      <t>房产税</t>
    </r>
  </si>
  <si>
    <r>
      <rPr>
        <sz val="11"/>
        <rFont val="Times New Roman"/>
        <family val="1"/>
      </rPr>
      <t>6.</t>
    </r>
    <r>
      <rPr>
        <sz val="11"/>
        <rFont val="宋体"/>
        <charset val="134"/>
      </rPr>
      <t>社会保障和就业支出</t>
    </r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</si>
  <si>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charset val="134"/>
      </rPr>
      <t>土地增值税</t>
    </r>
  </si>
  <si>
    <r>
      <rPr>
        <sz val="11"/>
        <rFont val="Times New Roman"/>
        <family val="1"/>
      </rPr>
      <t>7.</t>
    </r>
    <r>
      <rPr>
        <sz val="11"/>
        <rFont val="宋体"/>
        <charset val="134"/>
      </rPr>
      <t>卫生健康支出</t>
    </r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</si>
  <si>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charset val="134"/>
      </rPr>
      <t>契税</t>
    </r>
  </si>
  <si>
    <r>
      <rPr>
        <sz val="11"/>
        <rFont val="Times New Roman"/>
        <family val="1"/>
      </rPr>
      <t>8.</t>
    </r>
    <r>
      <rPr>
        <sz val="11"/>
        <rFont val="宋体"/>
        <charset val="134"/>
      </rPr>
      <t>节能环保支出</t>
    </r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</si>
  <si>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charset val="134"/>
      </rPr>
      <t>城镇土地使用税</t>
    </r>
  </si>
  <si>
    <r>
      <rPr>
        <sz val="11"/>
        <rFont val="Times New Roman"/>
        <family val="1"/>
      </rPr>
      <t>9.</t>
    </r>
    <r>
      <rPr>
        <sz val="11"/>
        <rFont val="宋体"/>
        <charset val="134"/>
      </rPr>
      <t>城乡社区支出</t>
    </r>
  </si>
  <si>
    <r>
      <rPr>
        <sz val="11"/>
        <rFont val="Times New Roman"/>
        <family val="1"/>
      </rPr>
      <t xml:space="preserve">   </t>
    </r>
    <r>
      <rPr>
        <sz val="11"/>
        <rFont val="宋体"/>
        <charset val="134"/>
      </rPr>
      <t>其他各项税收</t>
    </r>
  </si>
  <si>
    <r>
      <rPr>
        <sz val="11"/>
        <rFont val="Times New Roman"/>
        <family val="1"/>
      </rPr>
      <t>10.</t>
    </r>
    <r>
      <rPr>
        <sz val="11"/>
        <rFont val="宋体"/>
        <charset val="134"/>
      </rPr>
      <t>农林水支出</t>
    </r>
  </si>
  <si>
    <r>
      <rPr>
        <b/>
        <sz val="11"/>
        <color indexed="8"/>
        <rFont val="Times New Roman"/>
        <family val="1"/>
      </rPr>
      <t xml:space="preserve">2. </t>
    </r>
    <r>
      <rPr>
        <b/>
        <sz val="11"/>
        <color indexed="8"/>
        <rFont val="宋体"/>
        <charset val="134"/>
      </rPr>
      <t>非税收入</t>
    </r>
  </si>
  <si>
    <r>
      <rPr>
        <sz val="11"/>
        <rFont val="Times New Roman"/>
        <family val="1"/>
      </rPr>
      <t>11.</t>
    </r>
    <r>
      <rPr>
        <sz val="11"/>
        <rFont val="宋体"/>
        <charset val="134"/>
      </rPr>
      <t>交通运输支出</t>
    </r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</si>
  <si>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charset val="134"/>
      </rPr>
      <t>专项收入</t>
    </r>
  </si>
  <si>
    <r>
      <rPr>
        <sz val="11"/>
        <rFont val="Times New Roman"/>
        <family val="1"/>
      </rPr>
      <t>12.</t>
    </r>
    <r>
      <rPr>
        <sz val="11"/>
        <rFont val="宋体"/>
        <charset val="134"/>
      </rPr>
      <t>资源勘探工业信息等支出</t>
    </r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</si>
  <si>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charset val="134"/>
      </rPr>
      <t>行政事业性收费收入</t>
    </r>
  </si>
  <si>
    <r>
      <rPr>
        <sz val="11"/>
        <rFont val="Times New Roman"/>
        <family val="1"/>
      </rPr>
      <t>13.</t>
    </r>
    <r>
      <rPr>
        <sz val="11"/>
        <rFont val="宋体"/>
        <charset val="134"/>
      </rPr>
      <t>商业服务业等支出</t>
    </r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</si>
  <si>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charset val="134"/>
      </rPr>
      <t>国有资本经营收入</t>
    </r>
  </si>
  <si>
    <r>
      <rPr>
        <sz val="11"/>
        <rFont val="Times New Roman"/>
        <family val="1"/>
      </rPr>
      <t>14.</t>
    </r>
    <r>
      <rPr>
        <sz val="11"/>
        <rFont val="宋体"/>
        <charset val="134"/>
      </rPr>
      <t>自然资源海洋气象等支出</t>
    </r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</si>
  <si>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charset val="134"/>
      </rPr>
      <t>罚没收入</t>
    </r>
  </si>
  <si>
    <r>
      <rPr>
        <sz val="11"/>
        <rFont val="Times New Roman"/>
        <family val="1"/>
      </rPr>
      <t>15.</t>
    </r>
    <r>
      <rPr>
        <sz val="11"/>
        <rFont val="宋体"/>
        <charset val="134"/>
      </rPr>
      <t>住房保障支出</t>
    </r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</si>
  <si>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charset val="134"/>
      </rPr>
      <t>国有资源（资产）有偿使用收入</t>
    </r>
  </si>
  <si>
    <r>
      <rPr>
        <sz val="11"/>
        <rFont val="Times New Roman"/>
        <family val="1"/>
      </rPr>
      <t>16.</t>
    </r>
    <r>
      <rPr>
        <sz val="11"/>
        <rFont val="宋体"/>
        <charset val="134"/>
      </rPr>
      <t>粮油物资储备支出</t>
    </r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</si>
  <si>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charset val="134"/>
      </rPr>
      <t>其他收入</t>
    </r>
  </si>
  <si>
    <r>
      <rPr>
        <sz val="11"/>
        <color indexed="8"/>
        <rFont val="Times New Roman"/>
        <family val="1"/>
      </rPr>
      <t>17.</t>
    </r>
    <r>
      <rPr>
        <sz val="11"/>
        <color indexed="8"/>
        <rFont val="宋体"/>
        <charset val="134"/>
      </rPr>
      <t>灾害防治及应急管理支出</t>
    </r>
  </si>
  <si>
    <r>
      <rPr>
        <sz val="11"/>
        <rFont val="Times New Roman"/>
        <family val="1"/>
      </rPr>
      <t>18.</t>
    </r>
    <r>
      <rPr>
        <sz val="11"/>
        <rFont val="宋体"/>
        <charset val="134"/>
      </rPr>
      <t>其他各项支出</t>
    </r>
  </si>
  <si>
    <r>
      <rPr>
        <sz val="11"/>
        <color indexed="8"/>
        <rFont val="Times New Roman"/>
        <family val="1"/>
      </rPr>
      <t>19.</t>
    </r>
    <r>
      <rPr>
        <sz val="11"/>
        <color indexed="8"/>
        <rFont val="宋体"/>
        <charset val="134"/>
      </rPr>
      <t>债务付息支出</t>
    </r>
  </si>
  <si>
    <r>
      <rPr>
        <sz val="11"/>
        <color indexed="8"/>
        <rFont val="Times New Roman"/>
        <family val="1"/>
      </rPr>
      <t>20.</t>
    </r>
    <r>
      <rPr>
        <sz val="11"/>
        <color indexed="8"/>
        <rFont val="宋体"/>
        <charset val="134"/>
      </rPr>
      <t>债务发行费支出</t>
    </r>
  </si>
  <si>
    <t xml:space="preserve">      </t>
  </si>
  <si>
    <r>
      <rPr>
        <sz val="11"/>
        <color indexed="8"/>
        <rFont val="宋体"/>
        <charset val="134"/>
      </rPr>
      <t>表二：</t>
    </r>
  </si>
  <si>
    <r>
      <rPr>
        <sz val="11"/>
        <color indexed="8"/>
        <rFont val="宋体"/>
        <charset val="134"/>
      </rPr>
      <t>单位：万元</t>
    </r>
  </si>
  <si>
    <t>2023年
决算数</t>
  </si>
  <si>
    <t>增长率</t>
  </si>
  <si>
    <r>
      <rPr>
        <sz val="11"/>
        <color indexed="8"/>
        <rFont val="方正黑体_GBK"/>
        <family val="4"/>
        <charset val="134"/>
      </rPr>
      <t>支  出  项  目</t>
    </r>
  </si>
  <si>
    <r>
      <rPr>
        <sz val="11"/>
        <color indexed="8"/>
        <rFont val="宋体"/>
        <charset val="134"/>
      </rPr>
      <t>表三：</t>
    </r>
  </si>
  <si>
    <r>
      <rPr>
        <sz val="11"/>
        <color indexed="8"/>
        <rFont val="方正黑体_GBK"/>
        <family val="4"/>
        <charset val="134"/>
      </rPr>
      <t>项</t>
    </r>
    <r>
      <rPr>
        <sz val="11"/>
        <color indexed="8"/>
        <rFont val="Times New Roman"/>
        <family val="1"/>
      </rPr>
      <t xml:space="preserve">             </t>
    </r>
    <r>
      <rPr>
        <sz val="11"/>
        <color indexed="8"/>
        <rFont val="方正黑体_GBK"/>
        <family val="4"/>
        <charset val="134"/>
      </rPr>
      <t>目</t>
    </r>
  </si>
  <si>
    <r>
      <rPr>
        <sz val="11"/>
        <color indexed="8"/>
        <rFont val="方正黑体_GBK"/>
        <family val="4"/>
        <charset val="134"/>
      </rPr>
      <t>金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方正黑体_GBK"/>
        <family val="4"/>
        <charset val="134"/>
      </rPr>
      <t>额</t>
    </r>
  </si>
  <si>
    <r>
      <rPr>
        <sz val="11"/>
        <color indexed="8"/>
        <rFont val="Times New Roman"/>
        <family val="1"/>
      </rPr>
      <t>1.</t>
    </r>
    <r>
      <rPr>
        <sz val="11"/>
        <color indexed="8"/>
        <rFont val="宋体"/>
        <charset val="134"/>
      </rPr>
      <t>一般公共预算收入</t>
    </r>
  </si>
  <si>
    <r>
      <rPr>
        <sz val="11"/>
        <color indexed="8"/>
        <rFont val="Times New Roman"/>
        <family val="1"/>
      </rPr>
      <t>1.</t>
    </r>
    <r>
      <rPr>
        <sz val="11"/>
        <color indexed="8"/>
        <rFont val="宋体"/>
        <charset val="134"/>
      </rPr>
      <t>一般公共预算支出</t>
    </r>
  </si>
  <si>
    <r>
      <rPr>
        <sz val="11"/>
        <color indexed="8"/>
        <rFont val="Times New Roman"/>
        <family val="1"/>
      </rPr>
      <t>2.</t>
    </r>
    <r>
      <rPr>
        <sz val="11"/>
        <color indexed="8"/>
        <rFont val="宋体"/>
        <charset val="134"/>
      </rPr>
      <t>上级补助收入</t>
    </r>
  </si>
  <si>
    <r>
      <rPr>
        <sz val="11"/>
        <color indexed="8"/>
        <rFont val="Times New Roman"/>
        <family val="1"/>
      </rPr>
      <t>2.</t>
    </r>
    <r>
      <rPr>
        <sz val="11"/>
        <color indexed="8"/>
        <rFont val="宋体"/>
        <charset val="134"/>
      </rPr>
      <t>上解上级支出</t>
    </r>
  </si>
  <si>
    <r>
      <rPr>
        <sz val="11"/>
        <color indexed="8"/>
        <rFont val="Times New Roman"/>
        <family val="1"/>
      </rPr>
      <t>3.</t>
    </r>
    <r>
      <rPr>
        <sz val="11"/>
        <color indexed="8"/>
        <rFont val="宋体"/>
        <charset val="134"/>
      </rPr>
      <t>债务转贷收入</t>
    </r>
  </si>
  <si>
    <r>
      <rPr>
        <sz val="11"/>
        <color indexed="8"/>
        <rFont val="Times New Roman"/>
        <family val="1"/>
      </rPr>
      <t>3.</t>
    </r>
    <r>
      <rPr>
        <sz val="11"/>
        <color indexed="8"/>
        <rFont val="宋体"/>
        <charset val="134"/>
      </rPr>
      <t>债务还本支出</t>
    </r>
  </si>
  <si>
    <r>
      <rPr>
        <sz val="11"/>
        <color indexed="8"/>
        <rFont val="Times New Roman"/>
        <family val="1"/>
      </rPr>
      <t>4.</t>
    </r>
    <r>
      <rPr>
        <sz val="11"/>
        <color indexed="8"/>
        <rFont val="宋体"/>
        <charset val="134"/>
      </rPr>
      <t>调入资金及动用预算稳定调节基金</t>
    </r>
  </si>
  <si>
    <r>
      <rPr>
        <sz val="11"/>
        <color indexed="8"/>
        <rFont val="Times New Roman"/>
        <family val="1"/>
      </rPr>
      <t>4.</t>
    </r>
    <r>
      <rPr>
        <sz val="11"/>
        <color indexed="8"/>
        <rFont val="宋体"/>
        <charset val="134"/>
      </rPr>
      <t>安排预算稳定调节基金</t>
    </r>
  </si>
  <si>
    <r>
      <rPr>
        <sz val="11"/>
        <color indexed="8"/>
        <rFont val="Times New Roman"/>
        <family val="1"/>
      </rPr>
      <t>5.</t>
    </r>
    <r>
      <rPr>
        <sz val="11"/>
        <color indexed="8"/>
        <rFont val="宋体"/>
        <charset val="134"/>
      </rPr>
      <t>上年结余及结转收入</t>
    </r>
  </si>
  <si>
    <r>
      <rPr>
        <sz val="11"/>
        <color indexed="8"/>
        <rFont val="Times New Roman"/>
        <family val="1"/>
      </rPr>
      <t>5.</t>
    </r>
    <r>
      <rPr>
        <sz val="11"/>
        <color indexed="8"/>
        <rFont val="宋体"/>
        <charset val="134"/>
      </rPr>
      <t>年终结余结转资金</t>
    </r>
  </si>
  <si>
    <r>
      <rPr>
        <b/>
        <sz val="11"/>
        <color indexed="8"/>
        <rFont val="宋体"/>
        <charset val="134"/>
      </rPr>
      <t>收入总计</t>
    </r>
  </si>
  <si>
    <r>
      <rPr>
        <b/>
        <sz val="11"/>
        <color indexed="8"/>
        <rFont val="宋体"/>
        <charset val="134"/>
      </rPr>
      <t>支出总计</t>
    </r>
  </si>
  <si>
    <r>
      <rPr>
        <sz val="11"/>
        <color indexed="8"/>
        <rFont val="宋体"/>
        <charset val="134"/>
      </rPr>
      <t>表四：</t>
    </r>
  </si>
  <si>
    <t>2025年
预算数</t>
  </si>
  <si>
    <t>支 出 项 目</t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</si>
  <si>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charset val="134"/>
      </rPr>
      <t>国内增值税</t>
    </r>
  </si>
  <si>
    <t>17.灾害防治及应急管理支出</t>
  </si>
  <si>
    <r>
      <rPr>
        <sz val="11"/>
        <color indexed="8"/>
        <rFont val="宋体"/>
        <charset val="134"/>
      </rPr>
      <t>表五：</t>
    </r>
  </si>
  <si>
    <r>
      <rPr>
        <sz val="11"/>
        <color indexed="8"/>
        <rFont val="方正黑体_GBK"/>
        <family val="4"/>
        <charset val="134"/>
      </rPr>
      <t>项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方正黑体_GBK"/>
        <family val="4"/>
        <charset val="134"/>
      </rPr>
      <t>目</t>
    </r>
  </si>
  <si>
    <r>
      <rPr>
        <sz val="11"/>
        <color indexed="8"/>
        <rFont val="方正黑体_GBK"/>
        <family val="4"/>
        <charset val="134"/>
      </rPr>
      <t>金</t>
    </r>
    <r>
      <rPr>
        <sz val="11"/>
        <color indexed="8"/>
        <rFont val="Times New Roman"/>
        <family val="1"/>
      </rPr>
      <t xml:space="preserve">    </t>
    </r>
    <r>
      <rPr>
        <sz val="11"/>
        <color indexed="8"/>
        <rFont val="方正黑体_GBK"/>
        <family val="4"/>
        <charset val="134"/>
      </rPr>
      <t>额</t>
    </r>
  </si>
  <si>
    <r>
      <rPr>
        <sz val="11"/>
        <color indexed="8"/>
        <rFont val="Times New Roman"/>
        <family val="1"/>
      </rPr>
      <t>1.</t>
    </r>
    <r>
      <rPr>
        <sz val="11"/>
        <color indexed="8"/>
        <rFont val="宋体"/>
        <charset val="134"/>
      </rPr>
      <t>一般公共预算收入</t>
    </r>
  </si>
  <si>
    <t>3.债务还本支出</t>
  </si>
  <si>
    <t>4.安排预算稳定调节基金</t>
  </si>
  <si>
    <t>5.年终结余结转资金</t>
  </si>
  <si>
    <t>表六：</t>
  </si>
  <si>
    <r>
      <rPr>
        <sz val="11"/>
        <color indexed="8"/>
        <rFont val="方正黑体_GBK"/>
        <family val="4"/>
        <charset val="134"/>
      </rPr>
      <t>收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方正黑体_GBK"/>
        <family val="4"/>
        <charset val="134"/>
      </rPr>
      <t>入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方正黑体_GBK"/>
        <family val="4"/>
        <charset val="134"/>
      </rPr>
      <t>项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方正黑体_GBK"/>
        <family val="4"/>
        <charset val="134"/>
      </rPr>
      <t>目</t>
    </r>
  </si>
  <si>
    <r>
      <rPr>
        <sz val="11"/>
        <color indexed="8"/>
        <rFont val="方正黑体_GBK"/>
        <family val="4"/>
        <charset val="134"/>
      </rPr>
      <t>完成</t>
    </r>
    <r>
      <rPr>
        <sz val="11"/>
        <color indexed="8"/>
        <rFont val="Times New Roman"/>
        <family val="1"/>
      </rPr>
      <t xml:space="preserve">
</t>
    </r>
    <r>
      <rPr>
        <sz val="11"/>
        <color indexed="8"/>
        <rFont val="方正黑体_GBK"/>
        <family val="4"/>
        <charset val="134"/>
      </rPr>
      <t>比例</t>
    </r>
  </si>
  <si>
    <r>
      <rPr>
        <sz val="11"/>
        <color indexed="8"/>
        <rFont val="方正黑体_GBK"/>
        <family val="4"/>
        <charset val="134"/>
      </rPr>
      <t>支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方正黑体_GBK"/>
        <family val="4"/>
        <charset val="134"/>
      </rPr>
      <t>出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方正黑体_GBK"/>
        <family val="4"/>
        <charset val="134"/>
      </rPr>
      <t>项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方正黑体_GBK"/>
        <family val="4"/>
        <charset val="134"/>
      </rPr>
      <t>目</t>
    </r>
  </si>
  <si>
    <t>基金收入合计</t>
  </si>
  <si>
    <t>基金支出合计</t>
  </si>
  <si>
    <r>
      <rPr>
        <sz val="11"/>
        <rFont val="Times New Roman"/>
        <family val="1"/>
      </rPr>
      <t>1.</t>
    </r>
    <r>
      <rPr>
        <sz val="11"/>
        <rFont val="宋体"/>
        <charset val="134"/>
      </rPr>
      <t>国有土地使用权出让收入</t>
    </r>
  </si>
  <si>
    <r>
      <rPr>
        <sz val="11"/>
        <rFont val="Times New Roman"/>
        <family val="1"/>
      </rPr>
      <t>1.</t>
    </r>
    <r>
      <rPr>
        <sz val="11"/>
        <rFont val="宋体"/>
        <charset val="134"/>
      </rPr>
      <t>城乡社区支出</t>
    </r>
  </si>
  <si>
    <r>
      <rPr>
        <sz val="11"/>
        <rFont val="Times New Roman"/>
        <family val="1"/>
      </rPr>
      <t>2.</t>
    </r>
    <r>
      <rPr>
        <sz val="11"/>
        <rFont val="宋体"/>
        <charset val="134"/>
      </rPr>
      <t>国有土地收益基金收入</t>
    </r>
  </si>
  <si>
    <r>
      <rPr>
        <sz val="11"/>
        <rFont val="Times New Roman"/>
        <family val="1"/>
      </rPr>
      <t xml:space="preserve">     </t>
    </r>
    <r>
      <rPr>
        <sz val="11"/>
        <rFont val="宋体"/>
        <charset val="134"/>
      </rPr>
      <t>其中：国有土地使用权出让收入及对应专项债务收入安排的支出</t>
    </r>
  </si>
  <si>
    <r>
      <rPr>
        <sz val="11"/>
        <rFont val="Times New Roman"/>
        <family val="1"/>
      </rPr>
      <t>3.</t>
    </r>
    <r>
      <rPr>
        <sz val="11"/>
        <rFont val="宋体"/>
        <charset val="134"/>
      </rPr>
      <t>农业土地开发资金收入</t>
    </r>
  </si>
  <si>
    <r>
      <rPr>
        <sz val="11"/>
        <rFont val="Times New Roman"/>
        <family val="1"/>
      </rPr>
      <t xml:space="preserve">      </t>
    </r>
    <r>
      <rPr>
        <sz val="11"/>
        <rFont val="宋体"/>
        <charset val="134"/>
      </rPr>
      <t>城市基础设施配套费安排的支出</t>
    </r>
  </si>
  <si>
    <r>
      <rPr>
        <sz val="11"/>
        <rFont val="Times New Roman"/>
        <family val="1"/>
      </rPr>
      <t>4.</t>
    </r>
    <r>
      <rPr>
        <sz val="11"/>
        <rFont val="宋体"/>
        <charset val="134"/>
      </rPr>
      <t>城市基础设施配套费收入</t>
    </r>
  </si>
  <si>
    <r>
      <rPr>
        <sz val="11"/>
        <rFont val="Times New Roman"/>
        <family val="1"/>
      </rPr>
      <t xml:space="preserve">      </t>
    </r>
    <r>
      <rPr>
        <sz val="11"/>
        <rFont val="宋体"/>
        <charset val="134"/>
      </rPr>
      <t>污水处理费安排的支出</t>
    </r>
  </si>
  <si>
    <r>
      <rPr>
        <sz val="11"/>
        <rFont val="Times New Roman"/>
        <family val="1"/>
      </rPr>
      <t>5.</t>
    </r>
    <r>
      <rPr>
        <sz val="11"/>
        <rFont val="宋体"/>
        <charset val="134"/>
      </rPr>
      <t>污水处理费收入</t>
    </r>
  </si>
  <si>
    <r>
      <rPr>
        <sz val="11"/>
        <rFont val="Times New Roman"/>
        <family val="1"/>
      </rPr>
      <t>2.</t>
    </r>
    <r>
      <rPr>
        <sz val="11"/>
        <rFont val="宋体"/>
        <charset val="134"/>
      </rPr>
      <t>其他各项支出</t>
    </r>
  </si>
  <si>
    <r>
      <rPr>
        <sz val="11"/>
        <rFont val="Times New Roman"/>
        <family val="1"/>
      </rPr>
      <t>6.</t>
    </r>
    <r>
      <rPr>
        <sz val="11"/>
        <rFont val="宋体"/>
        <charset val="134"/>
      </rPr>
      <t>其他各项政府性基金收入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</si>
  <si>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charset val="134"/>
      </rPr>
      <t>其中：彩票公益金及对应专项债务收入安排的支出</t>
    </r>
  </si>
  <si>
    <r>
      <rPr>
        <sz val="11"/>
        <color indexed="8"/>
        <rFont val="Times New Roman"/>
        <family val="1"/>
      </rPr>
      <t>3.</t>
    </r>
    <r>
      <rPr>
        <sz val="11"/>
        <color indexed="8"/>
        <rFont val="宋体"/>
        <charset val="134"/>
      </rPr>
      <t>债务付息支出</t>
    </r>
  </si>
  <si>
    <r>
      <rPr>
        <sz val="11"/>
        <color indexed="8"/>
        <rFont val="Times New Roman"/>
        <family val="1"/>
      </rPr>
      <t>4.</t>
    </r>
    <r>
      <rPr>
        <sz val="11"/>
        <color indexed="8"/>
        <rFont val="宋体"/>
        <charset val="134"/>
      </rPr>
      <t>债务发行费用支出</t>
    </r>
  </si>
  <si>
    <t>表七：</t>
  </si>
  <si>
    <r>
      <rPr>
        <sz val="11"/>
        <color indexed="8"/>
        <rFont val="Times New Roman"/>
        <family val="1"/>
      </rPr>
      <t>1.</t>
    </r>
    <r>
      <rPr>
        <sz val="11"/>
        <color indexed="8"/>
        <rFont val="宋体"/>
        <charset val="134"/>
      </rPr>
      <t>政府性基金收入</t>
    </r>
  </si>
  <si>
    <r>
      <rPr>
        <sz val="11"/>
        <rFont val="Times New Roman"/>
        <family val="1"/>
      </rPr>
      <t>1.</t>
    </r>
    <r>
      <rPr>
        <sz val="11"/>
        <rFont val="宋体"/>
        <charset val="134"/>
      </rPr>
      <t>政府性基金支出</t>
    </r>
  </si>
  <si>
    <r>
      <rPr>
        <sz val="11"/>
        <color indexed="8"/>
        <rFont val="Times New Roman"/>
        <family val="1"/>
      </rPr>
      <t>3.</t>
    </r>
    <r>
      <rPr>
        <sz val="11"/>
        <color indexed="8"/>
        <rFont val="宋体"/>
        <charset val="134"/>
      </rPr>
      <t>调入资金</t>
    </r>
  </si>
  <si>
    <r>
      <rPr>
        <sz val="11"/>
        <color indexed="8"/>
        <rFont val="Times New Roman"/>
        <family val="1"/>
      </rPr>
      <t>3.</t>
    </r>
    <r>
      <rPr>
        <sz val="11"/>
        <color indexed="8"/>
        <rFont val="宋体"/>
        <charset val="134"/>
      </rPr>
      <t>政府性基金调出资金</t>
    </r>
  </si>
  <si>
    <r>
      <rPr>
        <sz val="11"/>
        <color indexed="8"/>
        <rFont val="Times New Roman"/>
        <family val="1"/>
      </rPr>
      <t>4.</t>
    </r>
    <r>
      <rPr>
        <sz val="11"/>
        <color indexed="8"/>
        <rFont val="宋体"/>
        <charset val="134"/>
      </rPr>
      <t>债务转贷收入</t>
    </r>
  </si>
  <si>
    <r>
      <rPr>
        <sz val="11"/>
        <color indexed="8"/>
        <rFont val="Times New Roman"/>
        <family val="1"/>
      </rPr>
      <t>4.</t>
    </r>
    <r>
      <rPr>
        <sz val="11"/>
        <color indexed="8"/>
        <rFont val="宋体"/>
        <charset val="134"/>
      </rPr>
      <t>债务还本支出</t>
    </r>
  </si>
  <si>
    <r>
      <rPr>
        <sz val="11"/>
        <color indexed="8"/>
        <rFont val="Times New Roman"/>
        <family val="1"/>
      </rPr>
      <t>5.</t>
    </r>
    <r>
      <rPr>
        <sz val="11"/>
        <color indexed="8"/>
        <rFont val="宋体"/>
        <charset val="134"/>
      </rPr>
      <t>上年结转及结余</t>
    </r>
  </si>
  <si>
    <r>
      <rPr>
        <sz val="11"/>
        <color indexed="8"/>
        <rFont val="Times New Roman"/>
        <family val="1"/>
      </rPr>
      <t>5.</t>
    </r>
    <r>
      <rPr>
        <sz val="11"/>
        <color indexed="8"/>
        <rFont val="宋体"/>
        <charset val="134"/>
      </rPr>
      <t>年终结余及结转</t>
    </r>
  </si>
  <si>
    <t>表八：</t>
  </si>
  <si>
    <t>1.城乡社区支出</t>
  </si>
  <si>
    <t xml:space="preserve">      城市基础设施配套费安排的支出</t>
  </si>
  <si>
    <t xml:space="preserve">      污水处理费安排的支出</t>
  </si>
  <si>
    <r>
      <rPr>
        <sz val="11"/>
        <rFont val="Times New Roman"/>
        <family val="1"/>
      </rPr>
      <t xml:space="preserve">    </t>
    </r>
    <r>
      <rPr>
        <sz val="11"/>
        <rFont val="宋体"/>
        <charset val="134"/>
      </rPr>
      <t>其中：彩票公益金安排的支出</t>
    </r>
  </si>
  <si>
    <t>表九：</t>
  </si>
  <si>
    <r>
      <rPr>
        <sz val="11"/>
        <color indexed="8"/>
        <rFont val="Times New Roman"/>
        <family val="1"/>
      </rPr>
      <t>1.</t>
    </r>
    <r>
      <rPr>
        <sz val="11"/>
        <color indexed="8"/>
        <rFont val="宋体"/>
        <charset val="134"/>
      </rPr>
      <t>政府性基金支出</t>
    </r>
  </si>
  <si>
    <r>
      <rPr>
        <sz val="11"/>
        <color indexed="8"/>
        <rFont val="Times New Roman"/>
        <family val="1"/>
      </rPr>
      <t>3.</t>
    </r>
    <r>
      <rPr>
        <sz val="11"/>
        <color indexed="8"/>
        <rFont val="宋体"/>
        <charset val="134"/>
      </rPr>
      <t>政府性基金调出资金</t>
    </r>
  </si>
  <si>
    <t>表十：</t>
  </si>
  <si>
    <t>单位</t>
  </si>
  <si>
    <t>收    入</t>
  </si>
  <si>
    <r>
      <rPr>
        <sz val="11"/>
        <rFont val="方正黑体_GBK"/>
        <family val="4"/>
        <charset val="134"/>
      </rPr>
      <t>支</t>
    </r>
    <r>
      <rPr>
        <sz val="11"/>
        <rFont val="Times New Roman"/>
        <family val="1"/>
      </rPr>
      <t xml:space="preserve">   </t>
    </r>
    <r>
      <rPr>
        <sz val="11"/>
        <rFont val="方正黑体_GBK"/>
        <family val="4"/>
        <charset val="134"/>
      </rPr>
      <t>出</t>
    </r>
  </si>
  <si>
    <t>合计</t>
  </si>
  <si>
    <t>一般公共预算</t>
  </si>
  <si>
    <t>政府性基金</t>
  </si>
  <si>
    <t>上级转移支付收入</t>
  </si>
  <si>
    <t>财政专户管理资金</t>
  </si>
  <si>
    <t>其他资金</t>
  </si>
  <si>
    <t>基本支出</t>
  </si>
  <si>
    <t>项目支出</t>
  </si>
  <si>
    <t>备注：项目支出中包含单位专项及政府专项。</t>
  </si>
  <si>
    <t>表十一：</t>
  </si>
  <si>
    <t>金额单位:万元</t>
  </si>
  <si>
    <t>序号</t>
  </si>
  <si>
    <t>部门名称</t>
  </si>
  <si>
    <t>基本支出项目</t>
  </si>
  <si>
    <t>工资福利支出</t>
  </si>
  <si>
    <t>商品和服务支出</t>
  </si>
  <si>
    <t>对个人和家庭的补助</t>
  </si>
  <si>
    <t>表十二：</t>
  </si>
  <si>
    <r>
      <rPr>
        <sz val="11"/>
        <color indexed="8"/>
        <rFont val="方正黑体_GBK"/>
        <family val="4"/>
        <charset val="134"/>
      </rPr>
      <t>序号</t>
    </r>
  </si>
  <si>
    <r>
      <rPr>
        <sz val="11"/>
        <color indexed="8"/>
        <rFont val="方正黑体_GBK"/>
        <family val="4"/>
        <charset val="134"/>
      </rPr>
      <t>支出项目</t>
    </r>
  </si>
  <si>
    <r>
      <rPr>
        <sz val="11"/>
        <color indexed="8"/>
        <rFont val="方正黑体_GBK"/>
        <family val="4"/>
        <charset val="134"/>
      </rPr>
      <t>预算数</t>
    </r>
  </si>
  <si>
    <r>
      <rPr>
        <b/>
        <sz val="11"/>
        <color indexed="8"/>
        <rFont val="宋体"/>
        <charset val="134"/>
      </rPr>
      <t>合计</t>
    </r>
  </si>
  <si>
    <t>一</t>
  </si>
  <si>
    <t>产业强市转型发展类</t>
  </si>
  <si>
    <t>工业和信息化专项</t>
  </si>
  <si>
    <t>科技创新专项资金</t>
  </si>
  <si>
    <t>其他产业发展扶持资金</t>
  </si>
  <si>
    <t>人才及创业投资引导资金</t>
  </si>
  <si>
    <t>商务发展专项资金</t>
  </si>
  <si>
    <t>重大产业项目专项资金</t>
  </si>
  <si>
    <t>二</t>
  </si>
  <si>
    <t>民生事业社会保障类</t>
  </si>
  <si>
    <t>公共交通营运补贴</t>
  </si>
  <si>
    <t>教育事业专项</t>
  </si>
  <si>
    <t>其他民生事业社会保障支出</t>
  </si>
  <si>
    <t>社保补助专项</t>
  </si>
  <si>
    <t>社会福利专项</t>
  </si>
  <si>
    <t>社会救助专项</t>
  </si>
  <si>
    <t>社会优抚专项</t>
  </si>
  <si>
    <t>卫生健康专项</t>
  </si>
  <si>
    <t>文体事业专项</t>
  </si>
  <si>
    <t>三</t>
  </si>
  <si>
    <t>公共安全专项类</t>
  </si>
  <si>
    <t>法治建设专项</t>
  </si>
  <si>
    <t>公共安全专项</t>
  </si>
  <si>
    <t>四</t>
  </si>
  <si>
    <t>生态环保城市维护类</t>
  </si>
  <si>
    <t>城市基础设施运营维护专项资金</t>
  </si>
  <si>
    <t>规划专项资金</t>
  </si>
  <si>
    <t>环境保护和环境治理专项</t>
  </si>
  <si>
    <t>其他生态环保资金</t>
  </si>
  <si>
    <t>五</t>
  </si>
  <si>
    <t>政府投资类</t>
  </si>
  <si>
    <t>PPP项目专项</t>
  </si>
  <si>
    <t>政府投资基金</t>
  </si>
  <si>
    <t>政府债券利息及化债资金</t>
  </si>
  <si>
    <t>重大基础设施建设项目资金</t>
  </si>
  <si>
    <t>六</t>
  </si>
  <si>
    <t>三农城乡一体化</t>
  </si>
  <si>
    <t>科技镇长团</t>
  </si>
  <si>
    <t>粮食储备和管理专项</t>
  </si>
  <si>
    <t>农业农村发展专项</t>
  </si>
  <si>
    <t>水利及农机化建设专项</t>
  </si>
  <si>
    <t>七</t>
  </si>
  <si>
    <t>其他类</t>
  </si>
  <si>
    <t>对口支援专项</t>
  </si>
  <si>
    <t>公共管理专项</t>
  </si>
  <si>
    <t>八</t>
  </si>
  <si>
    <t>土地收储开发专项</t>
  </si>
  <si>
    <t>备注：重大基础设施建设项目资金包括对教育、医疗等设备、设施的建设投入。</t>
  </si>
  <si>
    <t>表十三：</t>
  </si>
  <si>
    <t>公务用车</t>
  </si>
  <si>
    <t>因公出国（境）</t>
  </si>
  <si>
    <t>公务接待费用</t>
  </si>
  <si>
    <t>会议经费</t>
  </si>
  <si>
    <t>购置费用</t>
  </si>
  <si>
    <t>运行费用</t>
  </si>
  <si>
    <t>2024年云亭街道一般公共预算完成情况表</t>
    <phoneticPr fontId="29" type="noConversion"/>
  </si>
  <si>
    <t>2024年云亭街道一般公共预算收支执行情况表</t>
    <phoneticPr fontId="29" type="noConversion"/>
  </si>
  <si>
    <t>2024年云亭街道一般公共预算平衡情况表</t>
    <phoneticPr fontId="29" type="noConversion"/>
  </si>
  <si>
    <t>2025年云亭街道一般公共预算收支预算表</t>
    <phoneticPr fontId="29" type="noConversion"/>
  </si>
  <si>
    <t>2025年云亭街道一般公共预算平衡情况表</t>
    <phoneticPr fontId="29" type="noConversion"/>
  </si>
  <si>
    <t>2024年云亭街道政府性基金预算收支执行情况表</t>
    <phoneticPr fontId="29" type="noConversion"/>
  </si>
  <si>
    <t>2024年云亭街道政府性基金预算平衡情况表</t>
    <phoneticPr fontId="29" type="noConversion"/>
  </si>
  <si>
    <t>2025年云亭街道政府性基金预算收支预算表</t>
    <phoneticPr fontId="29" type="noConversion"/>
  </si>
  <si>
    <t>2025年云亭街道政府性基金预算平衡情况表</t>
    <phoneticPr fontId="29" type="noConversion"/>
  </si>
  <si>
    <r>
      <t>2025</t>
    </r>
    <r>
      <rPr>
        <sz val="20"/>
        <rFont val="宋体"/>
        <charset val="134"/>
      </rPr>
      <t>年云亭街道部门收支预算汇总表</t>
    </r>
    <phoneticPr fontId="29" type="noConversion"/>
  </si>
  <si>
    <r>
      <t>2025</t>
    </r>
    <r>
      <rPr>
        <sz val="20"/>
        <rFont val="宋体"/>
        <charset val="134"/>
      </rPr>
      <t>年云亭街道部门预算基本支出表
（按经济科目分类）</t>
    </r>
    <phoneticPr fontId="29" type="noConversion"/>
  </si>
  <si>
    <r>
      <t>2025</t>
    </r>
    <r>
      <rPr>
        <sz val="20"/>
        <color indexed="8"/>
        <rFont val="宋体"/>
        <charset val="134"/>
      </rPr>
      <t>年云亭街道重点支出项目情况表</t>
    </r>
    <phoneticPr fontId="29" type="noConversion"/>
  </si>
  <si>
    <t>2025年云亭街道“三公一会一培”费用预算支出汇总表</t>
    <phoneticPr fontId="29" type="noConversion"/>
  </si>
  <si>
    <t>云亭街道办事处（本级）</t>
  </si>
  <si>
    <t>云亭街道办事处（本级）</t>
    <phoneticPr fontId="29" type="noConversion"/>
  </si>
  <si>
    <t>江阴市云亭中心幼儿园</t>
  </si>
  <si>
    <t>江阴市云亭中心幼儿园</t>
    <phoneticPr fontId="29" type="noConversion"/>
  </si>
  <si>
    <t>江阴市公安局云亭派出所</t>
  </si>
  <si>
    <t>江阴市公安局云亭派出所</t>
    <phoneticPr fontId="29" type="noConversion"/>
  </si>
  <si>
    <t>江阴市云亭实验小学</t>
  </si>
  <si>
    <t>江阴市云亭实验小学</t>
    <phoneticPr fontId="29" type="noConversion"/>
  </si>
  <si>
    <t>江阴市云亭中学</t>
  </si>
  <si>
    <t>江阴市云亭中学</t>
    <phoneticPr fontId="29" type="noConversion"/>
  </si>
  <si>
    <t>江阴市云亭街道成人教育中心校</t>
  </si>
  <si>
    <t>江阴市云亭街道成人教育中心校</t>
    <phoneticPr fontId="29" type="noConversion"/>
  </si>
  <si>
    <t>江阴市云亭敬老院</t>
    <phoneticPr fontId="29" type="noConversion"/>
  </si>
  <si>
    <t>江阴市云亭殡葬管理办公室</t>
    <phoneticPr fontId="29" type="noConversion"/>
  </si>
  <si>
    <t>江阴市敔山湾环境卫生发展有限公司</t>
    <phoneticPr fontId="29" type="noConversion"/>
  </si>
  <si>
    <t>江阴市云亭社区卫生服务中心</t>
    <phoneticPr fontId="29" type="noConversion"/>
  </si>
  <si>
    <t>江阴市云亭街道云亭社区居民委员会</t>
    <phoneticPr fontId="29" type="noConversion"/>
  </si>
  <si>
    <t>江阴市云亭街道金云社区居民委员会</t>
    <phoneticPr fontId="29" type="noConversion"/>
  </si>
  <si>
    <t>江阴市云亭街道迎瑞社区居民委员会</t>
    <phoneticPr fontId="29" type="noConversion"/>
  </si>
  <si>
    <t>江阴市云亭街道云东社区居民委员会</t>
    <phoneticPr fontId="29" type="noConversion"/>
  </si>
  <si>
    <t>江阴市公安局交通警察大队云亭交警中队</t>
    <phoneticPr fontId="29" type="noConversion"/>
  </si>
  <si>
    <t>江阴市云亭街道新敔山社区居民委员会</t>
    <phoneticPr fontId="29" type="noConversion"/>
  </si>
  <si>
    <t>培训费</t>
    <phoneticPr fontId="29" type="noConversion"/>
  </si>
</sst>
</file>

<file path=xl/styles.xml><?xml version="1.0" encoding="utf-8"?>
<styleSheet xmlns="http://schemas.openxmlformats.org/spreadsheetml/2006/main">
  <numFmts count="4">
    <numFmt numFmtId="176" formatCode="\100,00\|#,##0.00"/>
    <numFmt numFmtId="177" formatCode="0_ "/>
    <numFmt numFmtId="178" formatCode="#,##0_ "/>
    <numFmt numFmtId="179" formatCode="0_);[Red]\(0\)"/>
  </numFmts>
  <fonts count="4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Times New Roman"/>
      <family val="1"/>
    </font>
    <font>
      <sz val="20"/>
      <name val="方正小标宋_GBK"/>
      <charset val="134"/>
    </font>
    <font>
      <sz val="11"/>
      <name val="方正黑体_GBK"/>
      <family val="4"/>
      <charset val="134"/>
    </font>
    <font>
      <b/>
      <sz val="11"/>
      <color indexed="8"/>
      <name val="宋体"/>
      <charset val="134"/>
    </font>
    <font>
      <b/>
      <sz val="11"/>
      <color indexed="8"/>
      <name val="Times New Roman"/>
      <family val="1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Times New Roman"/>
      <family val="1"/>
    </font>
    <font>
      <sz val="20"/>
      <color indexed="8"/>
      <name val="Times New Roman"/>
      <family val="1"/>
    </font>
    <font>
      <b/>
      <sz val="11"/>
      <name val="Times New Roman"/>
      <family val="1"/>
    </font>
    <font>
      <sz val="11"/>
      <color indexed="8"/>
      <name val="方正黑体_GBK"/>
      <family val="4"/>
      <charset val="134"/>
    </font>
    <font>
      <sz val="12"/>
      <name val="宋体"/>
      <charset val="134"/>
    </font>
    <font>
      <sz val="20"/>
      <name val="Times New Roman"/>
      <family val="1"/>
    </font>
    <font>
      <b/>
      <sz val="20"/>
      <name val="Times New Roman"/>
      <family val="1"/>
    </font>
    <font>
      <sz val="10"/>
      <name val="方正黑体_GBK"/>
      <family val="4"/>
      <charset val="134"/>
    </font>
    <font>
      <b/>
      <sz val="12"/>
      <color indexed="8"/>
      <name val="宋体"/>
      <charset val="134"/>
    </font>
    <font>
      <b/>
      <sz val="12"/>
      <color indexed="8"/>
      <name val="Times New Roman"/>
      <family val="1"/>
    </font>
    <font>
      <b/>
      <sz val="12"/>
      <name val="宋体"/>
      <charset val="134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方正黑体_GBK"/>
      <family val="4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name val="Arial"/>
      <family val="2"/>
    </font>
    <font>
      <sz val="11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sz val="20"/>
      <color indexed="8"/>
      <name val="宋体"/>
      <charset val="134"/>
    </font>
    <font>
      <b/>
      <sz val="9"/>
      <color indexed="81"/>
      <name val="Tahoma"/>
      <family val="2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方正黑体_GBK"/>
      <family val="4"/>
      <charset val="134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方正黑体_GBK"/>
      <family val="4"/>
      <charset val="134"/>
    </font>
    <font>
      <sz val="11"/>
      <color rgb="FFFF0000"/>
      <name val="Times New Roman"/>
      <family val="1"/>
    </font>
    <font>
      <sz val="20"/>
      <color rgb="FF000000"/>
      <name val="方正小标宋_GBK"/>
      <charset val="134"/>
    </font>
    <font>
      <sz val="2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3" fillId="0" borderId="0"/>
    <xf numFmtId="0" fontId="33" fillId="0" borderId="0">
      <alignment vertical="center"/>
    </xf>
    <xf numFmtId="0" fontId="13" fillId="0" borderId="0"/>
    <xf numFmtId="0" fontId="13" fillId="0" borderId="0"/>
    <xf numFmtId="0" fontId="33" fillId="0" borderId="0">
      <alignment vertical="center"/>
    </xf>
    <xf numFmtId="0" fontId="33" fillId="0" borderId="0">
      <alignment vertical="center"/>
    </xf>
    <xf numFmtId="0" fontId="27" fillId="0" borderId="0" applyNumberFormat="0" applyFont="0" applyFill="0" applyBorder="0" applyAlignment="0" applyProtection="0"/>
  </cellStyleXfs>
  <cellXfs count="151">
    <xf numFmtId="0" fontId="0" fillId="0" borderId="0" xfId="0">
      <alignment vertical="center"/>
    </xf>
    <xf numFmtId="0" fontId="33" fillId="0" borderId="0" xfId="5" applyFont="1">
      <alignment vertical="center"/>
    </xf>
    <xf numFmtId="0" fontId="34" fillId="0" borderId="0" xfId="5" applyFont="1">
      <alignment vertical="center"/>
    </xf>
    <xf numFmtId="0" fontId="33" fillId="0" borderId="0" xfId="5">
      <alignment vertical="center"/>
    </xf>
    <xf numFmtId="0" fontId="1" fillId="0" borderId="0" xfId="5" applyFont="1" applyFill="1" applyBorder="1" applyAlignment="1">
      <alignment horizontal="justify" vertical="center"/>
    </xf>
    <xf numFmtId="0" fontId="2" fillId="0" borderId="0" xfId="5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176" fontId="7" fillId="0" borderId="2" xfId="0" applyNumberFormat="1" applyFont="1" applyFill="1" applyBorder="1" applyAlignment="1" applyProtection="1">
      <alignment vertical="center"/>
    </xf>
    <xf numFmtId="177" fontId="7" fillId="0" borderId="2" xfId="0" applyNumberFormat="1" applyFont="1" applyFill="1" applyBorder="1" applyAlignment="1" applyProtection="1">
      <alignment horizontal="center" vertical="center"/>
    </xf>
    <xf numFmtId="176" fontId="35" fillId="0" borderId="2" xfId="0" applyNumberFormat="1" applyFont="1" applyFill="1" applyBorder="1" applyAlignment="1" applyProtection="1">
      <alignment vertical="center"/>
    </xf>
    <xf numFmtId="0" fontId="7" fillId="0" borderId="0" xfId="5" applyFont="1" applyFill="1" applyBorder="1" applyAlignment="1">
      <alignment horizontal="justify" vertical="center"/>
    </xf>
    <xf numFmtId="0" fontId="9" fillId="0" borderId="0" xfId="5" applyFont="1" applyFill="1" applyBorder="1" applyAlignment="1">
      <alignment vertical="center"/>
    </xf>
    <xf numFmtId="0" fontId="9" fillId="0" borderId="0" xfId="5" applyFont="1" applyFill="1" applyBorder="1" applyAlignment="1">
      <alignment horizontal="center" vertical="center"/>
    </xf>
    <xf numFmtId="0" fontId="9" fillId="0" borderId="1" xfId="5" applyFont="1" applyFill="1" applyBorder="1" applyAlignment="1">
      <alignment horizontal="center" vertical="center" wrapText="1"/>
    </xf>
    <xf numFmtId="177" fontId="11" fillId="0" borderId="1" xfId="5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/>
    </xf>
    <xf numFmtId="177" fontId="11" fillId="0" borderId="1" xfId="0" applyNumberFormat="1" applyFont="1" applyBorder="1" applyAlignment="1">
      <alignment horizontal="center" vertical="center"/>
    </xf>
    <xf numFmtId="0" fontId="37" fillId="0" borderId="1" xfId="0" applyFont="1" applyFill="1" applyBorder="1" applyAlignment="1">
      <alignment vertical="center"/>
    </xf>
    <xf numFmtId="177" fontId="2" fillId="0" borderId="1" xfId="0" applyNumberFormat="1" applyFont="1" applyBorder="1" applyAlignment="1">
      <alignment horizontal="center" vertical="center"/>
    </xf>
    <xf numFmtId="0" fontId="1" fillId="0" borderId="1" xfId="1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37" fillId="0" borderId="1" xfId="6" applyFont="1" applyFill="1" applyBorder="1" applyAlignment="1">
      <alignment vertical="center"/>
    </xf>
    <xf numFmtId="0" fontId="1" fillId="0" borderId="1" xfId="5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38" fillId="0" borderId="0" xfId="5" applyFont="1" applyAlignment="1">
      <alignment vertical="center" wrapText="1"/>
    </xf>
    <xf numFmtId="0" fontId="4" fillId="0" borderId="0" xfId="5" applyFont="1" applyFill="1">
      <alignment vertical="center"/>
    </xf>
    <xf numFmtId="0" fontId="2" fillId="0" borderId="0" xfId="5" applyFont="1" applyFill="1">
      <alignment vertical="center"/>
    </xf>
    <xf numFmtId="0" fontId="34" fillId="0" borderId="0" xfId="5" applyFont="1" applyFill="1">
      <alignment vertical="center"/>
    </xf>
    <xf numFmtId="0" fontId="1" fillId="0" borderId="0" xfId="4" applyFont="1" applyFill="1" applyBorder="1" applyAlignment="1">
      <alignment vertical="center"/>
    </xf>
    <xf numFmtId="0" fontId="13" fillId="0" borderId="0" xfId="4" applyFont="1" applyFill="1" applyBorder="1" applyAlignment="1">
      <alignment horizontal="right"/>
    </xf>
    <xf numFmtId="178" fontId="13" fillId="0" borderId="0" xfId="4" applyNumberFormat="1" applyFont="1" applyFill="1" applyBorder="1" applyAlignment="1">
      <alignment horizontal="center"/>
    </xf>
    <xf numFmtId="0" fontId="13" fillId="0" borderId="0" xfId="4" applyFont="1" applyFill="1" applyBorder="1" applyAlignment="1">
      <alignment horizontal="center"/>
    </xf>
    <xf numFmtId="0" fontId="14" fillId="0" borderId="0" xfId="7" applyNumberFormat="1" applyFont="1" applyFill="1" applyBorder="1" applyAlignment="1">
      <alignment vertical="center"/>
    </xf>
    <xf numFmtId="178" fontId="14" fillId="0" borderId="0" xfId="7" applyNumberFormat="1" applyFont="1" applyFill="1" applyBorder="1" applyAlignment="1">
      <alignment horizontal="center" vertical="center"/>
    </xf>
    <xf numFmtId="178" fontId="16" fillId="0" borderId="1" xfId="7" applyNumberFormat="1" applyFont="1" applyFill="1" applyBorder="1" applyAlignment="1">
      <alignment horizontal="center" vertical="center" wrapText="1" shrinkToFit="1"/>
    </xf>
    <xf numFmtId="0" fontId="16" fillId="0" borderId="1" xfId="7" applyNumberFormat="1" applyFont="1" applyFill="1" applyBorder="1" applyAlignment="1">
      <alignment horizontal="center" vertical="center" wrapText="1" shrinkToFit="1"/>
    </xf>
    <xf numFmtId="0" fontId="11" fillId="0" borderId="1" xfId="7" applyNumberFormat="1" applyFont="1" applyFill="1" applyBorder="1" applyAlignment="1">
      <alignment horizontal="center" vertical="center" shrinkToFi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177" fontId="18" fillId="0" borderId="2" xfId="0" applyNumberFormat="1" applyFont="1" applyFill="1" applyBorder="1" applyAlignment="1" applyProtection="1">
      <alignment horizontal="center" vertical="center"/>
    </xf>
    <xf numFmtId="0" fontId="2" fillId="0" borderId="1" xfId="5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vertical="center"/>
    </xf>
    <xf numFmtId="0" fontId="4" fillId="0" borderId="0" xfId="5" applyFont="1">
      <alignment vertical="center"/>
    </xf>
    <xf numFmtId="0" fontId="2" fillId="0" borderId="0" xfId="5" applyFont="1">
      <alignment vertical="center"/>
    </xf>
    <xf numFmtId="0" fontId="19" fillId="0" borderId="1" xfId="0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39" fillId="0" borderId="0" xfId="0" applyFont="1">
      <alignment vertical="center"/>
    </xf>
    <xf numFmtId="0" fontId="39" fillId="0" borderId="0" xfId="0" applyFont="1" applyAlignment="1">
      <alignment horizontal="center" vertical="center"/>
    </xf>
    <xf numFmtId="0" fontId="35" fillId="0" borderId="0" xfId="0" applyFont="1" applyAlignment="1">
      <alignment horizontal="justify" vertical="center"/>
    </xf>
    <xf numFmtId="0" fontId="40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justify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justify" vertical="center" wrapText="1"/>
    </xf>
    <xf numFmtId="0" fontId="39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10" fontId="41" fillId="0" borderId="1" xfId="0" applyNumberFormat="1" applyFont="1" applyBorder="1" applyAlignment="1">
      <alignment horizontal="center" vertical="center" wrapText="1"/>
    </xf>
    <xf numFmtId="0" fontId="2" fillId="0" borderId="1" xfId="3" applyFont="1" applyBorder="1" applyAlignment="1">
      <alignment vertical="center"/>
    </xf>
    <xf numFmtId="0" fontId="39" fillId="0" borderId="1" xfId="0" applyFont="1" applyBorder="1" applyAlignment="1">
      <alignment horizontal="center" vertical="center" wrapText="1"/>
    </xf>
    <xf numFmtId="177" fontId="40" fillId="0" borderId="1" xfId="0" applyNumberFormat="1" applyFont="1" applyFill="1" applyBorder="1" applyAlignment="1">
      <alignment horizontal="center" vertical="center" wrapText="1"/>
    </xf>
    <xf numFmtId="10" fontId="39" fillId="0" borderId="1" xfId="0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vertical="center"/>
    </xf>
    <xf numFmtId="178" fontId="2" fillId="0" borderId="1" xfId="3" applyNumberFormat="1" applyFont="1" applyBorder="1" applyAlignment="1">
      <alignment vertical="center" wrapText="1"/>
    </xf>
    <xf numFmtId="0" fontId="2" fillId="0" borderId="1" xfId="3" applyFont="1" applyFill="1" applyBorder="1" applyAlignment="1">
      <alignment vertical="center"/>
    </xf>
    <xf numFmtId="178" fontId="2" fillId="0" borderId="1" xfId="3" applyNumberFormat="1" applyFont="1" applyBorder="1" applyAlignment="1">
      <alignment vertical="center"/>
    </xf>
    <xf numFmtId="10" fontId="40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0" fontId="42" fillId="0" borderId="1" xfId="0" applyNumberFormat="1" applyFont="1" applyBorder="1" applyAlignment="1">
      <alignment horizontal="center" vertical="center" wrapText="1"/>
    </xf>
    <xf numFmtId="0" fontId="39" fillId="0" borderId="1" xfId="2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/>
    </xf>
    <xf numFmtId="0" fontId="39" fillId="0" borderId="1" xfId="0" applyFont="1" applyBorder="1">
      <alignment vertical="center"/>
    </xf>
    <xf numFmtId="0" fontId="25" fillId="0" borderId="0" xfId="0" applyFont="1" applyFill="1" applyBorder="1" applyAlignment="1">
      <alignment vertical="center"/>
    </xf>
    <xf numFmtId="0" fontId="40" fillId="0" borderId="0" xfId="0" applyFont="1" applyAlignment="1">
      <alignment horizontal="justify" vertical="center"/>
    </xf>
    <xf numFmtId="0" fontId="40" fillId="0" borderId="1" xfId="0" applyNumberFormat="1" applyFont="1" applyBorder="1" applyAlignment="1">
      <alignment horizontal="center" vertical="center" wrapText="1"/>
    </xf>
    <xf numFmtId="0" fontId="40" fillId="0" borderId="1" xfId="0" applyNumberFormat="1" applyFont="1" applyFill="1" applyBorder="1" applyAlignment="1">
      <alignment horizontal="center" vertical="center" wrapText="1"/>
    </xf>
    <xf numFmtId="0" fontId="41" fillId="0" borderId="1" xfId="0" applyNumberFormat="1" applyFont="1" applyBorder="1" applyAlignment="1">
      <alignment horizontal="center" vertical="center" wrapText="1"/>
    </xf>
    <xf numFmtId="177" fontId="42" fillId="0" borderId="1" xfId="0" applyNumberFormat="1" applyFont="1" applyBorder="1" applyAlignment="1">
      <alignment horizontal="center" vertical="center" wrapText="1"/>
    </xf>
    <xf numFmtId="177" fontId="39" fillId="0" borderId="0" xfId="0" applyNumberFormat="1" applyFont="1">
      <alignment vertical="center"/>
    </xf>
    <xf numFmtId="0" fontId="43" fillId="0" borderId="0" xfId="0" applyFont="1">
      <alignment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justify" vertical="center" wrapText="1"/>
    </xf>
    <xf numFmtId="0" fontId="2" fillId="0" borderId="1" xfId="1" applyFont="1" applyBorder="1" applyAlignment="1">
      <alignment vertical="center"/>
    </xf>
    <xf numFmtId="177" fontId="40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vertical="center"/>
    </xf>
    <xf numFmtId="177" fontId="39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9" fillId="0" borderId="1" xfId="0" applyFont="1" applyFill="1" applyBorder="1" applyAlignment="1">
      <alignment vertical="center"/>
    </xf>
    <xf numFmtId="177" fontId="41" fillId="0" borderId="1" xfId="0" applyNumberFormat="1" applyFont="1" applyBorder="1" applyAlignment="1">
      <alignment horizontal="center" vertical="center" wrapText="1"/>
    </xf>
    <xf numFmtId="177" fontId="39" fillId="0" borderId="1" xfId="0" applyNumberFormat="1" applyFont="1" applyBorder="1" applyAlignment="1">
      <alignment horizontal="center" vertical="center" wrapText="1"/>
    </xf>
    <xf numFmtId="177" fontId="39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center" vertical="center" wrapText="1"/>
    </xf>
    <xf numFmtId="177" fontId="44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0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14" fillId="0" borderId="0" xfId="5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right" vertical="center"/>
    </xf>
    <xf numFmtId="0" fontId="2" fillId="0" borderId="0" xfId="5" applyFont="1" applyFill="1" applyBorder="1" applyAlignment="1">
      <alignment horizontal="right" vertical="center"/>
    </xf>
    <xf numFmtId="0" fontId="4" fillId="0" borderId="3" xfId="5" applyFont="1" applyFill="1" applyBorder="1" applyAlignment="1">
      <alignment horizontal="center" vertical="center" wrapText="1"/>
    </xf>
    <xf numFmtId="0" fontId="4" fillId="0" borderId="4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14" fillId="0" borderId="0" xfId="7" applyNumberFormat="1" applyFont="1" applyFill="1" applyBorder="1" applyAlignment="1">
      <alignment horizontal="center" vertical="center" wrapText="1" shrinkToFit="1"/>
    </xf>
    <xf numFmtId="0" fontId="15" fillId="0" borderId="0" xfId="7" applyNumberFormat="1" applyFont="1" applyFill="1" applyBorder="1" applyAlignment="1">
      <alignment horizontal="center" vertical="center" wrapText="1" shrinkToFit="1"/>
    </xf>
    <xf numFmtId="0" fontId="1" fillId="0" borderId="5" xfId="7" applyNumberFormat="1" applyFont="1" applyFill="1" applyBorder="1" applyAlignment="1">
      <alignment horizontal="right" vertical="center"/>
    </xf>
    <xf numFmtId="0" fontId="2" fillId="0" borderId="5" xfId="7" applyNumberFormat="1" applyFont="1" applyFill="1" applyBorder="1" applyAlignment="1">
      <alignment horizontal="right" vertical="center"/>
    </xf>
    <xf numFmtId="0" fontId="16" fillId="0" borderId="1" xfId="7" applyFont="1" applyFill="1" applyBorder="1" applyAlignment="1">
      <alignment horizontal="center" vertical="center" wrapText="1" shrinkToFit="1"/>
    </xf>
    <xf numFmtId="0" fontId="46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35" fillId="0" borderId="0" xfId="5" applyFont="1" applyFill="1" applyBorder="1" applyAlignment="1">
      <alignment horizontal="right" vertical="center"/>
    </xf>
    <xf numFmtId="0" fontId="9" fillId="0" borderId="0" xfId="5" applyFont="1" applyFill="1" applyBorder="1" applyAlignment="1">
      <alignment horizontal="right" vertical="center"/>
    </xf>
    <xf numFmtId="0" fontId="6" fillId="0" borderId="1" xfId="5" applyFont="1" applyFill="1" applyBorder="1" applyAlignment="1">
      <alignment horizontal="center" vertical="center" wrapText="1"/>
    </xf>
    <xf numFmtId="0" fontId="3" fillId="0" borderId="0" xfId="5" applyFont="1" applyFill="1" applyBorder="1" applyAlignment="1">
      <alignment horizontal="center" vertical="center"/>
    </xf>
  </cellXfs>
  <cellStyles count="8">
    <cellStyle name="常规" xfId="0" builtinId="0"/>
    <cellStyle name="常规 2" xfId="1"/>
    <cellStyle name="常规 2 2" xfId="2"/>
    <cellStyle name="常规 2 2 2 3 2" xfId="3"/>
    <cellStyle name="常规 2 2 2 4 2" xfId="4"/>
    <cellStyle name="常规 3" xfId="5"/>
    <cellStyle name="常规 4" xfId="6"/>
    <cellStyle name="常规 8 2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pane xSplit="1" ySplit="4" topLeftCell="B5" activePane="bottomRight" state="frozen"/>
      <selection pane="topRight"/>
      <selection pane="bottomLeft"/>
      <selection pane="bottomRight" activeCell="D25" sqref="D25"/>
    </sheetView>
  </sheetViews>
  <sheetFormatPr defaultColWidth="9" defaultRowHeight="13.5"/>
  <cols>
    <col min="1" max="1" width="24.125" customWidth="1"/>
    <col min="2" max="2" width="11.375" customWidth="1"/>
    <col min="3" max="3" width="11.5" customWidth="1"/>
    <col min="4" max="4" width="8.625" style="114" customWidth="1"/>
    <col min="5" max="5" width="26.625" customWidth="1"/>
    <col min="6" max="6" width="10.5" customWidth="1"/>
    <col min="7" max="7" width="11.5" customWidth="1"/>
    <col min="8" max="8" width="12.375" customWidth="1"/>
    <col min="9" max="9" width="8.75" style="65" customWidth="1"/>
  </cols>
  <sheetData>
    <row r="1" spans="1:9" ht="15">
      <c r="A1" s="94" t="s">
        <v>0</v>
      </c>
      <c r="B1" s="94"/>
      <c r="C1" s="94"/>
      <c r="D1" s="54"/>
      <c r="E1" s="53"/>
      <c r="F1" s="53"/>
      <c r="G1" s="53"/>
      <c r="H1" s="53"/>
      <c r="I1" s="54"/>
    </row>
    <row r="2" spans="1:9" ht="28.15" customHeight="1">
      <c r="A2" s="128" t="s">
        <v>200</v>
      </c>
      <c r="B2" s="128"/>
      <c r="C2" s="128"/>
      <c r="D2" s="128"/>
      <c r="E2" s="128"/>
      <c r="F2" s="128"/>
      <c r="G2" s="128"/>
      <c r="H2" s="128"/>
      <c r="I2" s="128"/>
    </row>
    <row r="3" spans="1:9" ht="15" customHeight="1">
      <c r="A3" s="129" t="s">
        <v>1</v>
      </c>
      <c r="B3" s="129"/>
      <c r="C3" s="129"/>
      <c r="D3" s="129"/>
      <c r="E3" s="129"/>
      <c r="F3" s="129"/>
      <c r="G3" s="129"/>
      <c r="H3" s="129"/>
      <c r="I3" s="129"/>
    </row>
    <row r="4" spans="1:9" s="100" customFormat="1" ht="33" customHeight="1">
      <c r="A4" s="88" t="s">
        <v>2</v>
      </c>
      <c r="B4" s="68" t="s">
        <v>3</v>
      </c>
      <c r="C4" s="67" t="s">
        <v>4</v>
      </c>
      <c r="D4" s="88" t="s">
        <v>5</v>
      </c>
      <c r="E4" s="88" t="s">
        <v>6</v>
      </c>
      <c r="F4" s="68" t="s">
        <v>3</v>
      </c>
      <c r="G4" s="67" t="s">
        <v>7</v>
      </c>
      <c r="H4" s="115" t="s">
        <v>8</v>
      </c>
      <c r="I4" s="68" t="s">
        <v>9</v>
      </c>
    </row>
    <row r="5" spans="1:9" ht="21" customHeight="1">
      <c r="A5" s="69" t="s">
        <v>10</v>
      </c>
      <c r="B5" s="120">
        <f>B6+B16</f>
        <v>75089</v>
      </c>
      <c r="C5" s="111">
        <f>C6+C16</f>
        <v>59323</v>
      </c>
      <c r="D5" s="89">
        <f t="shared" ref="D5:D22" si="0">C5/B5</f>
        <v>0.79003582415533569</v>
      </c>
      <c r="E5" s="69" t="s">
        <v>11</v>
      </c>
      <c r="F5" s="121">
        <f>SUM(F6:F25)</f>
        <v>46236</v>
      </c>
      <c r="G5" s="101">
        <v>46236</v>
      </c>
      <c r="H5" s="101">
        <f>SUM(H6:H25)</f>
        <v>45438</v>
      </c>
      <c r="I5" s="70">
        <f t="shared" ref="I5:I24" si="1">H5/G5</f>
        <v>0.98274072151570202</v>
      </c>
    </row>
    <row r="6" spans="1:9" ht="18" customHeight="1">
      <c r="A6" s="102" t="s">
        <v>12</v>
      </c>
      <c r="B6" s="120">
        <f>SUM(B7:B15)</f>
        <v>71230</v>
      </c>
      <c r="C6" s="116">
        <f>SUM(C7:C15)</f>
        <v>57181</v>
      </c>
      <c r="D6" s="89">
        <f t="shared" si="0"/>
        <v>0.80276568861434794</v>
      </c>
      <c r="E6" s="103" t="s">
        <v>13</v>
      </c>
      <c r="F6" s="122">
        <v>4960</v>
      </c>
      <c r="G6" s="82">
        <v>4960</v>
      </c>
      <c r="H6" s="82">
        <v>5226</v>
      </c>
      <c r="I6" s="74">
        <f t="shared" si="1"/>
        <v>1.0536290322580646</v>
      </c>
    </row>
    <row r="7" spans="1:9" ht="18" customHeight="1">
      <c r="A7" s="57" t="s">
        <v>14</v>
      </c>
      <c r="B7" s="81">
        <v>36743</v>
      </c>
      <c r="C7" s="112">
        <v>29010</v>
      </c>
      <c r="D7" s="79">
        <f t="shared" si="0"/>
        <v>0.78953814331981598</v>
      </c>
      <c r="E7" s="103" t="s">
        <v>15</v>
      </c>
      <c r="F7" s="122">
        <v>2955</v>
      </c>
      <c r="G7" s="82">
        <v>2955</v>
      </c>
      <c r="H7" s="82">
        <v>3011</v>
      </c>
      <c r="I7" s="74">
        <f t="shared" si="1"/>
        <v>1.0189509306260576</v>
      </c>
    </row>
    <row r="8" spans="1:9" ht="18" customHeight="1">
      <c r="A8" s="57" t="s">
        <v>16</v>
      </c>
      <c r="B8" s="81">
        <v>6154</v>
      </c>
      <c r="C8" s="112">
        <v>7945</v>
      </c>
      <c r="D8" s="79">
        <f t="shared" si="0"/>
        <v>1.2910302242443938</v>
      </c>
      <c r="E8" s="103" t="s">
        <v>17</v>
      </c>
      <c r="F8" s="122">
        <v>9291</v>
      </c>
      <c r="G8" s="82">
        <v>9291</v>
      </c>
      <c r="H8" s="82">
        <v>11728</v>
      </c>
      <c r="I8" s="74">
        <f t="shared" si="1"/>
        <v>1.2622968464105049</v>
      </c>
    </row>
    <row r="9" spans="1:9" ht="18" customHeight="1">
      <c r="A9" s="57" t="s">
        <v>18</v>
      </c>
      <c r="B9" s="81">
        <v>3257</v>
      </c>
      <c r="C9" s="112">
        <v>2668</v>
      </c>
      <c r="D9" s="79">
        <f t="shared" si="0"/>
        <v>0.81915873503223824</v>
      </c>
      <c r="E9" s="103" t="s">
        <v>19</v>
      </c>
      <c r="F9" s="122"/>
      <c r="G9" s="82"/>
      <c r="H9" s="82">
        <v>540</v>
      </c>
      <c r="I9" s="74"/>
    </row>
    <row r="10" spans="1:9" ht="18" customHeight="1">
      <c r="A10" s="57" t="s">
        <v>20</v>
      </c>
      <c r="B10" s="81">
        <v>4989</v>
      </c>
      <c r="C10" s="112">
        <v>3001</v>
      </c>
      <c r="D10" s="79">
        <f t="shared" si="0"/>
        <v>0.6015233513730206</v>
      </c>
      <c r="E10" s="103" t="s">
        <v>21</v>
      </c>
      <c r="F10" s="122">
        <v>125</v>
      </c>
      <c r="G10" s="82">
        <v>125</v>
      </c>
      <c r="H10" s="82">
        <v>361</v>
      </c>
      <c r="I10" s="74">
        <f t="shared" si="1"/>
        <v>2.8879999999999999</v>
      </c>
    </row>
    <row r="11" spans="1:9" ht="18" customHeight="1">
      <c r="A11" s="57" t="s">
        <v>22</v>
      </c>
      <c r="B11" s="81">
        <v>3185</v>
      </c>
      <c r="C11" s="112">
        <v>3686</v>
      </c>
      <c r="D11" s="79">
        <f t="shared" si="0"/>
        <v>1.1572998430141288</v>
      </c>
      <c r="E11" s="103" t="s">
        <v>23</v>
      </c>
      <c r="F11" s="122">
        <v>10469</v>
      </c>
      <c r="G11" s="82">
        <v>10469</v>
      </c>
      <c r="H11" s="82">
        <v>9214</v>
      </c>
      <c r="I11" s="74">
        <f t="shared" si="1"/>
        <v>0.88012226573693764</v>
      </c>
    </row>
    <row r="12" spans="1:9" ht="18" customHeight="1">
      <c r="A12" s="57" t="s">
        <v>24</v>
      </c>
      <c r="B12" s="81">
        <v>3058</v>
      </c>
      <c r="C12" s="112">
        <v>-5778</v>
      </c>
      <c r="D12" s="79">
        <f t="shared" si="0"/>
        <v>-1.8894702419882277</v>
      </c>
      <c r="E12" s="103" t="s">
        <v>25</v>
      </c>
      <c r="F12" s="122">
        <v>2645</v>
      </c>
      <c r="G12" s="82">
        <v>2645</v>
      </c>
      <c r="H12" s="82">
        <v>2974</v>
      </c>
      <c r="I12" s="74">
        <f t="shared" si="1"/>
        <v>1.1243856332703213</v>
      </c>
    </row>
    <row r="13" spans="1:9" ht="18" customHeight="1">
      <c r="A13" s="57" t="s">
        <v>26</v>
      </c>
      <c r="B13" s="81">
        <v>9024</v>
      </c>
      <c r="C13" s="112">
        <v>11473</v>
      </c>
      <c r="D13" s="79">
        <f t="shared" si="0"/>
        <v>1.2713874113475176</v>
      </c>
      <c r="E13" s="103" t="s">
        <v>27</v>
      </c>
      <c r="F13" s="122">
        <v>580</v>
      </c>
      <c r="G13" s="82">
        <v>580</v>
      </c>
      <c r="H13" s="82">
        <v>419</v>
      </c>
      <c r="I13" s="74">
        <f t="shared" si="1"/>
        <v>0.72241379310344822</v>
      </c>
    </row>
    <row r="14" spans="1:9" ht="18" customHeight="1">
      <c r="A14" s="57" t="s">
        <v>28</v>
      </c>
      <c r="B14" s="81">
        <v>2146</v>
      </c>
      <c r="C14" s="112">
        <v>2193</v>
      </c>
      <c r="D14" s="79">
        <f t="shared" si="0"/>
        <v>1.0219012115563839</v>
      </c>
      <c r="E14" s="103" t="s">
        <v>29</v>
      </c>
      <c r="F14" s="122">
        <v>6788</v>
      </c>
      <c r="G14" s="82">
        <v>6788</v>
      </c>
      <c r="H14" s="82">
        <v>5673</v>
      </c>
      <c r="I14" s="74">
        <f t="shared" si="1"/>
        <v>0.83573954036535059</v>
      </c>
    </row>
    <row r="15" spans="1:9" ht="18" customHeight="1">
      <c r="A15" s="105" t="s">
        <v>30</v>
      </c>
      <c r="B15" s="81">
        <v>2674</v>
      </c>
      <c r="C15" s="112">
        <v>2983</v>
      </c>
      <c r="D15" s="79">
        <f t="shared" si="0"/>
        <v>1.1155572176514585</v>
      </c>
      <c r="E15" s="103" t="s">
        <v>31</v>
      </c>
      <c r="F15" s="122">
        <v>2454</v>
      </c>
      <c r="G15" s="82">
        <v>2454</v>
      </c>
      <c r="H15" s="82">
        <v>1668</v>
      </c>
      <c r="I15" s="74">
        <f t="shared" si="1"/>
        <v>0.67970660146699269</v>
      </c>
    </row>
    <row r="16" spans="1:9" ht="18" customHeight="1">
      <c r="A16" s="102" t="s">
        <v>32</v>
      </c>
      <c r="B16" s="120">
        <f>SUM(B17:B22)</f>
        <v>3859</v>
      </c>
      <c r="C16" s="116">
        <f>SUM(C17:C22)</f>
        <v>2142</v>
      </c>
      <c r="D16" s="89">
        <f t="shared" si="0"/>
        <v>0.55506607929515417</v>
      </c>
      <c r="E16" s="103" t="s">
        <v>33</v>
      </c>
      <c r="F16" s="122">
        <v>40</v>
      </c>
      <c r="G16" s="82">
        <v>40</v>
      </c>
      <c r="H16" s="82"/>
      <c r="I16" s="74">
        <f t="shared" si="1"/>
        <v>0</v>
      </c>
    </row>
    <row r="17" spans="1:9" ht="18" customHeight="1">
      <c r="A17" s="57" t="s">
        <v>34</v>
      </c>
      <c r="B17" s="81">
        <v>3859</v>
      </c>
      <c r="C17" s="112">
        <v>2142</v>
      </c>
      <c r="D17" s="79">
        <f t="shared" si="0"/>
        <v>0.55506607929515417</v>
      </c>
      <c r="E17" s="103" t="s">
        <v>35</v>
      </c>
      <c r="F17" s="122">
        <v>1640</v>
      </c>
      <c r="G17" s="82">
        <v>1640</v>
      </c>
      <c r="H17" s="82">
        <v>346</v>
      </c>
      <c r="I17" s="74">
        <f t="shared" si="1"/>
        <v>0.21097560975609755</v>
      </c>
    </row>
    <row r="18" spans="1:9" ht="18" customHeight="1">
      <c r="A18" s="57" t="s">
        <v>36</v>
      </c>
      <c r="B18" s="118"/>
      <c r="C18" s="112"/>
      <c r="D18" s="79" t="e">
        <f t="shared" si="0"/>
        <v>#DIV/0!</v>
      </c>
      <c r="E18" s="103" t="s">
        <v>37</v>
      </c>
      <c r="F18" s="122"/>
      <c r="G18" s="82"/>
      <c r="H18" s="82">
        <v>313</v>
      </c>
      <c r="I18" s="74" t="e">
        <f t="shared" si="1"/>
        <v>#DIV/0!</v>
      </c>
    </row>
    <row r="19" spans="1:9" ht="18" customHeight="1">
      <c r="A19" s="57" t="s">
        <v>38</v>
      </c>
      <c r="B19" s="118"/>
      <c r="C19" s="112"/>
      <c r="D19" s="79" t="e">
        <f t="shared" si="0"/>
        <v>#DIV/0!</v>
      </c>
      <c r="E19" s="106" t="s">
        <v>39</v>
      </c>
      <c r="F19" s="122">
        <v>25</v>
      </c>
      <c r="G19" s="82">
        <v>25</v>
      </c>
      <c r="H19" s="82">
        <v>119</v>
      </c>
      <c r="I19" s="74">
        <f t="shared" si="1"/>
        <v>4.76</v>
      </c>
    </row>
    <row r="20" spans="1:9" ht="15">
      <c r="A20" s="57" t="s">
        <v>40</v>
      </c>
      <c r="B20" s="118"/>
      <c r="C20" s="112"/>
      <c r="D20" s="79" t="e">
        <f t="shared" si="0"/>
        <v>#DIV/0!</v>
      </c>
      <c r="E20" s="106" t="s">
        <v>41</v>
      </c>
      <c r="F20" s="122">
        <v>3832</v>
      </c>
      <c r="G20" s="82">
        <v>3832</v>
      </c>
      <c r="H20" s="82">
        <v>3713</v>
      </c>
      <c r="I20" s="74">
        <f t="shared" si="1"/>
        <v>0.96894572025052195</v>
      </c>
    </row>
    <row r="21" spans="1:9" ht="28.5">
      <c r="A21" s="57" t="s">
        <v>42</v>
      </c>
      <c r="B21" s="117"/>
      <c r="C21" s="112"/>
      <c r="D21" s="79" t="e">
        <f t="shared" si="0"/>
        <v>#DIV/0!</v>
      </c>
      <c r="E21" s="106" t="s">
        <v>43</v>
      </c>
      <c r="F21" s="122"/>
      <c r="G21" s="82"/>
      <c r="H21" s="82"/>
      <c r="I21" s="74"/>
    </row>
    <row r="22" spans="1:9" ht="15" customHeight="1">
      <c r="A22" s="57" t="s">
        <v>44</v>
      </c>
      <c r="B22" s="118"/>
      <c r="C22" s="112"/>
      <c r="D22" s="79" t="e">
        <f t="shared" si="0"/>
        <v>#DIV/0!</v>
      </c>
      <c r="E22" s="92" t="s">
        <v>45</v>
      </c>
      <c r="F22" s="122">
        <v>257</v>
      </c>
      <c r="G22" s="82">
        <v>257</v>
      </c>
      <c r="H22" s="82">
        <v>133</v>
      </c>
      <c r="I22" s="74">
        <f t="shared" si="1"/>
        <v>0.51750972762645919</v>
      </c>
    </row>
    <row r="23" spans="1:9" ht="15" customHeight="1">
      <c r="A23" s="108"/>
      <c r="B23" s="108"/>
      <c r="C23" s="108"/>
      <c r="D23" s="119"/>
      <c r="E23" s="106" t="s">
        <v>46</v>
      </c>
      <c r="F23" s="122"/>
      <c r="G23" s="82"/>
      <c r="H23" s="82"/>
      <c r="I23" s="74"/>
    </row>
    <row r="24" spans="1:9" ht="15.95" customHeight="1">
      <c r="A24" s="108"/>
      <c r="B24" s="108"/>
      <c r="C24" s="108"/>
      <c r="D24" s="119"/>
      <c r="E24" s="110" t="s">
        <v>47</v>
      </c>
      <c r="F24" s="122">
        <v>175</v>
      </c>
      <c r="G24" s="84">
        <v>175</v>
      </c>
      <c r="H24" s="123"/>
      <c r="I24" s="74">
        <f t="shared" si="1"/>
        <v>0</v>
      </c>
    </row>
    <row r="25" spans="1:9" ht="15" customHeight="1">
      <c r="A25" s="108"/>
      <c r="B25" s="108"/>
      <c r="C25" s="108"/>
      <c r="D25" s="119"/>
      <c r="E25" s="110" t="s">
        <v>48</v>
      </c>
      <c r="F25" s="122"/>
      <c r="G25" s="84"/>
      <c r="H25" s="84"/>
      <c r="I25" s="74"/>
    </row>
    <row r="26" spans="1:9">
      <c r="A26" t="s">
        <v>49</v>
      </c>
    </row>
  </sheetData>
  <mergeCells count="2">
    <mergeCell ref="A2:I2"/>
    <mergeCell ref="A3:I3"/>
  </mergeCells>
  <phoneticPr fontId="29" type="noConversion"/>
  <printOptions horizontalCentered="1" verticalCentered="1"/>
  <pageMargins left="0.59055118110236204" right="0.55118110236220497" top="0.70866141732283505" bottom="7.8740157480315001E-2" header="0.23622047244094499" footer="0.47244094488188998"/>
  <pageSetup paperSize="9" orientation="landscape" horizontalDpi="1200" verticalDpi="1200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75"/>
  <sheetViews>
    <sheetView showZeros="0" workbookViewId="0">
      <pane xSplit="1" ySplit="6" topLeftCell="B7" activePane="bottomRight" state="frozen"/>
      <selection pane="topRight"/>
      <selection pane="bottomLeft"/>
      <selection pane="bottomRight" activeCell="B8" sqref="B8"/>
    </sheetView>
  </sheetViews>
  <sheetFormatPr defaultRowHeight="13.5"/>
  <cols>
    <col min="1" max="1" width="44.875" style="2" customWidth="1"/>
    <col min="2" max="4" width="11.625" style="2" customWidth="1"/>
    <col min="5" max="6" width="8.75" style="2" customWidth="1"/>
    <col min="7" max="7" width="9" style="2" customWidth="1"/>
    <col min="8" max="8" width="11.625" style="2" customWidth="1"/>
    <col min="9" max="9" width="10.25" style="2" customWidth="1"/>
    <col min="10" max="10" width="11.625" style="2" customWidth="1"/>
    <col min="11" max="11" width="5.5" style="2" customWidth="1"/>
    <col min="12" max="16384" width="9" style="2"/>
  </cols>
  <sheetData>
    <row r="1" spans="1:10" ht="15">
      <c r="A1" s="4" t="s">
        <v>119</v>
      </c>
      <c r="B1" s="5"/>
      <c r="C1" s="5"/>
      <c r="D1" s="5"/>
      <c r="E1" s="5"/>
      <c r="F1" s="5"/>
      <c r="G1" s="5"/>
      <c r="H1" s="5"/>
      <c r="I1" s="5"/>
      <c r="J1" s="5"/>
    </row>
    <row r="2" spans="1:10" ht="26.25">
      <c r="A2" s="131" t="s">
        <v>209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0" ht="20.100000000000001" customHeight="1">
      <c r="A3" s="132" t="s">
        <v>1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s="46" customFormat="1" ht="26.1" customHeight="1">
      <c r="A4" s="134" t="s">
        <v>120</v>
      </c>
      <c r="B4" s="134" t="s">
        <v>121</v>
      </c>
      <c r="C4" s="135"/>
      <c r="D4" s="136"/>
      <c r="E4" s="136"/>
      <c r="F4" s="136"/>
      <c r="G4" s="136"/>
      <c r="H4" s="137" t="s">
        <v>122</v>
      </c>
      <c r="I4" s="138"/>
      <c r="J4" s="138"/>
    </row>
    <row r="5" spans="1:10" s="46" customFormat="1" ht="54.95" customHeight="1">
      <c r="A5" s="139"/>
      <c r="B5" s="6" t="s">
        <v>123</v>
      </c>
      <c r="C5" s="6" t="s">
        <v>124</v>
      </c>
      <c r="D5" s="6" t="s">
        <v>125</v>
      </c>
      <c r="E5" s="6" t="s">
        <v>126</v>
      </c>
      <c r="F5" s="6" t="s">
        <v>127</v>
      </c>
      <c r="G5" s="6" t="s">
        <v>128</v>
      </c>
      <c r="H5" s="6" t="s">
        <v>123</v>
      </c>
      <c r="I5" s="6" t="s">
        <v>129</v>
      </c>
      <c r="J5" s="6" t="s">
        <v>130</v>
      </c>
    </row>
    <row r="6" spans="1:10" s="47" customFormat="1" ht="17.25" customHeight="1">
      <c r="A6" s="48" t="s">
        <v>123</v>
      </c>
      <c r="B6" s="49">
        <f>SUM(B7:B74)</f>
        <v>93265.160000000033</v>
      </c>
      <c r="C6" s="49">
        <f t="shared" ref="B6:G6" si="0">SUM(C7:C74)</f>
        <v>54254.559999999998</v>
      </c>
      <c r="D6" s="49">
        <f t="shared" si="0"/>
        <v>37276</v>
      </c>
      <c r="E6" s="49">
        <f t="shared" si="0"/>
        <v>0</v>
      </c>
      <c r="F6" s="49">
        <f t="shared" si="0"/>
        <v>0</v>
      </c>
      <c r="G6" s="49">
        <f t="shared" si="0"/>
        <v>1735</v>
      </c>
      <c r="H6" s="49">
        <f>I6+J6</f>
        <v>93265.1</v>
      </c>
      <c r="I6" s="49">
        <f>SUM(I7:I74)</f>
        <v>29482.980000000007</v>
      </c>
      <c r="J6" s="49">
        <f>SUM(J7:J74)</f>
        <v>63782.12</v>
      </c>
    </row>
    <row r="7" spans="1:10" s="47" customFormat="1" ht="17.25" customHeight="1">
      <c r="A7" s="50" t="s">
        <v>214</v>
      </c>
      <c r="B7" s="51">
        <v>67566</v>
      </c>
      <c r="C7" s="51">
        <f>1980+2537-1140.6+26914</f>
        <v>30290.400000000001</v>
      </c>
      <c r="D7" s="51">
        <v>37276</v>
      </c>
      <c r="E7" s="51"/>
      <c r="F7" s="51"/>
      <c r="G7" s="51"/>
      <c r="H7" s="49">
        <f t="shared" ref="H7:H22" si="1">I7+J7</f>
        <v>67565.94</v>
      </c>
      <c r="I7" s="51">
        <v>8227.8700000000008</v>
      </c>
      <c r="J7" s="51">
        <f>18198-370.8-2825.52+2983.99+700+37276+1980+2537-1140.6</f>
        <v>59338.07</v>
      </c>
    </row>
    <row r="8" spans="1:10" s="47" customFormat="1" ht="17.25" customHeight="1">
      <c r="A8" s="50" t="s">
        <v>218</v>
      </c>
      <c r="B8" s="51">
        <v>3322.88</v>
      </c>
      <c r="C8" s="51">
        <v>3322.88</v>
      </c>
      <c r="D8" s="51"/>
      <c r="E8" s="51"/>
      <c r="F8" s="51"/>
      <c r="G8" s="51"/>
      <c r="H8" s="49">
        <f t="shared" si="1"/>
        <v>3322.88</v>
      </c>
      <c r="I8" s="51">
        <v>2838.86</v>
      </c>
      <c r="J8" s="51">
        <f>315.02+169</f>
        <v>484.02</v>
      </c>
    </row>
    <row r="9" spans="1:10" s="47" customFormat="1" ht="17.25" customHeight="1">
      <c r="A9" s="50" t="s">
        <v>233</v>
      </c>
      <c r="B9" s="51">
        <v>250.72</v>
      </c>
      <c r="C9" s="51">
        <v>250.72</v>
      </c>
      <c r="D9" s="51"/>
      <c r="E9" s="51"/>
      <c r="F9" s="51"/>
      <c r="G9" s="51"/>
      <c r="H9" s="49">
        <f t="shared" si="1"/>
        <v>250.72</v>
      </c>
      <c r="I9" s="51">
        <v>200.12</v>
      </c>
      <c r="J9" s="51">
        <v>50.6</v>
      </c>
    </row>
    <row r="10" spans="1:10" s="47" customFormat="1" ht="17.25" customHeight="1">
      <c r="A10" s="50" t="s">
        <v>216</v>
      </c>
      <c r="B10" s="51">
        <v>1717.8600000000001</v>
      </c>
      <c r="C10" s="51">
        <v>1257.8600000000001</v>
      </c>
      <c r="D10" s="51"/>
      <c r="E10" s="51"/>
      <c r="F10" s="51"/>
      <c r="G10" s="51">
        <v>460</v>
      </c>
      <c r="H10" s="49">
        <f t="shared" si="1"/>
        <v>1717.8600000000001</v>
      </c>
      <c r="I10" s="51">
        <v>1561.88</v>
      </c>
      <c r="J10" s="51">
        <f>49.98+106</f>
        <v>155.97999999999999</v>
      </c>
    </row>
    <row r="11" spans="1:10" s="47" customFormat="1" ht="17.25" customHeight="1">
      <c r="A11" s="50" t="s">
        <v>220</v>
      </c>
      <c r="B11" s="51">
        <v>7984.58</v>
      </c>
      <c r="C11" s="51">
        <v>7746.58</v>
      </c>
      <c r="D11" s="51"/>
      <c r="E11" s="51"/>
      <c r="F11" s="51"/>
      <c r="G11" s="51">
        <v>238</v>
      </c>
      <c r="H11" s="49">
        <f t="shared" si="1"/>
        <v>7984.58</v>
      </c>
      <c r="I11" s="51">
        <v>7756.58</v>
      </c>
      <c r="J11" s="51">
        <f>78+150</f>
        <v>228</v>
      </c>
    </row>
    <row r="12" spans="1:10" s="47" customFormat="1" ht="17.25" customHeight="1">
      <c r="A12" s="50" t="s">
        <v>222</v>
      </c>
      <c r="B12" s="51">
        <v>5604.21</v>
      </c>
      <c r="C12" s="51">
        <v>5486.21</v>
      </c>
      <c r="D12" s="51"/>
      <c r="E12" s="51"/>
      <c r="F12" s="51"/>
      <c r="G12" s="51">
        <v>118</v>
      </c>
      <c r="H12" s="49">
        <f t="shared" si="1"/>
        <v>5604.21</v>
      </c>
      <c r="I12" s="51">
        <v>5428.92</v>
      </c>
      <c r="J12" s="51">
        <f>125.29+50</f>
        <v>175.29000000000002</v>
      </c>
    </row>
    <row r="13" spans="1:10" s="47" customFormat="1" ht="17.25" customHeight="1">
      <c r="A13" s="50" t="s">
        <v>224</v>
      </c>
      <c r="B13" s="51">
        <v>177.91</v>
      </c>
      <c r="C13" s="51">
        <v>177.91</v>
      </c>
      <c r="D13" s="51"/>
      <c r="E13" s="51"/>
      <c r="F13" s="51"/>
      <c r="G13" s="51"/>
      <c r="H13" s="49">
        <f t="shared" si="1"/>
        <v>177.91</v>
      </c>
      <c r="I13" s="51">
        <v>173.91</v>
      </c>
      <c r="J13" s="51">
        <v>4</v>
      </c>
    </row>
    <row r="14" spans="1:10" s="47" customFormat="1" ht="17.25" customHeight="1">
      <c r="A14" s="50" t="s">
        <v>225</v>
      </c>
      <c r="B14" s="51">
        <v>515.64</v>
      </c>
      <c r="C14" s="51">
        <v>435.64</v>
      </c>
      <c r="D14" s="51"/>
      <c r="E14" s="51"/>
      <c r="F14" s="51"/>
      <c r="G14" s="51">
        <v>80</v>
      </c>
      <c r="H14" s="49">
        <f t="shared" si="1"/>
        <v>515.64</v>
      </c>
      <c r="I14" s="51">
        <v>144.84</v>
      </c>
      <c r="J14" s="51">
        <v>370.8</v>
      </c>
    </row>
    <row r="15" spans="1:10" s="47" customFormat="1" ht="17.25" customHeight="1">
      <c r="A15" s="50" t="s">
        <v>226</v>
      </c>
      <c r="B15" s="51">
        <v>34.86</v>
      </c>
      <c r="C15" s="51">
        <v>24.86</v>
      </c>
      <c r="D15" s="51"/>
      <c r="E15" s="51"/>
      <c r="F15" s="51"/>
      <c r="G15" s="51">
        <v>10</v>
      </c>
      <c r="H15" s="49">
        <f t="shared" si="1"/>
        <v>34.86</v>
      </c>
      <c r="I15" s="51">
        <v>34.86</v>
      </c>
      <c r="J15" s="51"/>
    </row>
    <row r="16" spans="1:10" s="47" customFormat="1" ht="17.25" customHeight="1">
      <c r="A16" s="50" t="s">
        <v>227</v>
      </c>
      <c r="B16" s="51">
        <v>2825.52</v>
      </c>
      <c r="C16" s="51">
        <v>2675.52</v>
      </c>
      <c r="D16" s="51"/>
      <c r="E16" s="51"/>
      <c r="F16" s="51"/>
      <c r="G16" s="51">
        <v>150</v>
      </c>
      <c r="H16" s="49">
        <f t="shared" si="1"/>
        <v>2825.52</v>
      </c>
      <c r="I16" s="51"/>
      <c r="J16" s="51">
        <v>2825.52</v>
      </c>
    </row>
    <row r="17" spans="1:10" s="47" customFormat="1" ht="17.25" customHeight="1">
      <c r="A17" s="50" t="s">
        <v>228</v>
      </c>
      <c r="B17" s="51">
        <v>1882.97</v>
      </c>
      <c r="C17" s="51">
        <v>1203.97</v>
      </c>
      <c r="D17" s="51"/>
      <c r="E17" s="51"/>
      <c r="F17" s="51"/>
      <c r="G17" s="51">
        <v>679</v>
      </c>
      <c r="H17" s="49">
        <f t="shared" si="1"/>
        <v>1882.97</v>
      </c>
      <c r="I17" s="51">
        <v>1880.57</v>
      </c>
      <c r="J17" s="51">
        <v>2.4</v>
      </c>
    </row>
    <row r="18" spans="1:10" s="47" customFormat="1" ht="17.25" customHeight="1">
      <c r="A18" s="50" t="s">
        <v>229</v>
      </c>
      <c r="B18" s="51">
        <v>370.88</v>
      </c>
      <c r="C18" s="51">
        <v>370.88</v>
      </c>
      <c r="D18" s="51"/>
      <c r="E18" s="51"/>
      <c r="F18" s="51"/>
      <c r="G18" s="51"/>
      <c r="H18" s="49">
        <f t="shared" si="1"/>
        <v>370.88</v>
      </c>
      <c r="I18" s="51">
        <v>284.88</v>
      </c>
      <c r="J18" s="51">
        <v>86</v>
      </c>
    </row>
    <row r="19" spans="1:10" s="47" customFormat="1" ht="17.25" customHeight="1">
      <c r="A19" s="50" t="s">
        <v>230</v>
      </c>
      <c r="B19" s="51">
        <v>282.20999999999998</v>
      </c>
      <c r="C19" s="51">
        <v>282.20999999999998</v>
      </c>
      <c r="D19" s="51"/>
      <c r="E19" s="51"/>
      <c r="F19" s="51"/>
      <c r="G19" s="51"/>
      <c r="H19" s="49">
        <f t="shared" si="1"/>
        <v>282.20999999999998</v>
      </c>
      <c r="I19" s="51">
        <v>276.31</v>
      </c>
      <c r="J19" s="51">
        <v>5.9</v>
      </c>
    </row>
    <row r="20" spans="1:10" s="47" customFormat="1" ht="17.25" customHeight="1">
      <c r="A20" s="50" t="s">
        <v>231</v>
      </c>
      <c r="B20" s="51">
        <v>220.25000000000003</v>
      </c>
      <c r="C20" s="51">
        <v>220.25000000000003</v>
      </c>
      <c r="D20" s="51"/>
      <c r="E20" s="51"/>
      <c r="F20" s="51"/>
      <c r="G20" s="51"/>
      <c r="H20" s="49">
        <f t="shared" si="1"/>
        <v>220.25000000000003</v>
      </c>
      <c r="I20" s="51">
        <v>214.70000000000002</v>
      </c>
      <c r="J20" s="51">
        <v>5.55</v>
      </c>
    </row>
    <row r="21" spans="1:10" s="47" customFormat="1" ht="17.25" customHeight="1">
      <c r="A21" s="50" t="s">
        <v>232</v>
      </c>
      <c r="B21" s="51">
        <v>251</v>
      </c>
      <c r="C21" s="51">
        <v>251</v>
      </c>
      <c r="D21" s="51"/>
      <c r="E21" s="51"/>
      <c r="F21" s="51"/>
      <c r="G21" s="51"/>
      <c r="H21" s="49">
        <f t="shared" si="1"/>
        <v>251</v>
      </c>
      <c r="I21" s="51">
        <v>216.48</v>
      </c>
      <c r="J21" s="51">
        <v>34.520000000000003</v>
      </c>
    </row>
    <row r="22" spans="1:10" s="47" customFormat="1" ht="17.25" customHeight="1">
      <c r="A22" s="50" t="s">
        <v>234</v>
      </c>
      <c r="B22" s="51">
        <v>257.67</v>
      </c>
      <c r="C22" s="51">
        <v>257.67</v>
      </c>
      <c r="D22" s="51"/>
      <c r="E22" s="51"/>
      <c r="F22" s="51"/>
      <c r="G22" s="51"/>
      <c r="H22" s="49">
        <f t="shared" si="1"/>
        <v>257.67</v>
      </c>
      <c r="I22" s="51">
        <v>242.20000000000002</v>
      </c>
      <c r="J22" s="51">
        <v>15.47</v>
      </c>
    </row>
    <row r="23" spans="1:10" s="47" customFormat="1" ht="17.25" customHeight="1">
      <c r="A23" s="50"/>
      <c r="B23" s="51"/>
      <c r="C23" s="51"/>
      <c r="D23" s="51"/>
      <c r="E23" s="51"/>
      <c r="F23" s="51"/>
      <c r="G23" s="51"/>
      <c r="H23" s="51"/>
      <c r="I23" s="51"/>
      <c r="J23" s="51"/>
    </row>
    <row r="24" spans="1:10" s="47" customFormat="1" ht="17.25" customHeight="1">
      <c r="A24" s="50"/>
      <c r="B24" s="51"/>
      <c r="C24" s="51"/>
      <c r="D24" s="51"/>
      <c r="E24" s="51"/>
      <c r="F24" s="51"/>
      <c r="G24" s="51"/>
      <c r="H24" s="51"/>
      <c r="I24" s="51"/>
      <c r="J24" s="51"/>
    </row>
    <row r="25" spans="1:10" s="47" customFormat="1" ht="17.25" customHeight="1">
      <c r="A25" s="50"/>
      <c r="B25" s="51"/>
      <c r="C25" s="51"/>
      <c r="D25" s="51"/>
      <c r="E25" s="51"/>
      <c r="F25" s="51"/>
      <c r="G25" s="51"/>
      <c r="H25" s="51"/>
      <c r="I25" s="51"/>
      <c r="J25" s="51"/>
    </row>
    <row r="26" spans="1:10" s="47" customFormat="1" ht="17.25" customHeight="1">
      <c r="A26" s="50"/>
      <c r="B26" s="51"/>
      <c r="C26" s="51"/>
      <c r="D26" s="51"/>
      <c r="E26" s="51"/>
      <c r="F26" s="51"/>
      <c r="G26" s="51"/>
      <c r="H26" s="51"/>
      <c r="I26" s="51"/>
      <c r="J26" s="51"/>
    </row>
    <row r="27" spans="1:10" s="47" customFormat="1" ht="17.25" customHeight="1">
      <c r="A27" s="50"/>
      <c r="B27" s="51"/>
      <c r="C27" s="51"/>
      <c r="D27" s="51"/>
      <c r="E27" s="51"/>
      <c r="F27" s="51"/>
      <c r="G27" s="51"/>
      <c r="H27" s="51"/>
      <c r="I27" s="51"/>
      <c r="J27" s="51"/>
    </row>
    <row r="28" spans="1:10" s="47" customFormat="1" ht="17.25" customHeight="1">
      <c r="A28" s="50"/>
      <c r="B28" s="51"/>
      <c r="C28" s="51"/>
      <c r="D28" s="51"/>
      <c r="E28" s="51"/>
      <c r="F28" s="51"/>
      <c r="G28" s="51"/>
      <c r="H28" s="51"/>
      <c r="I28" s="51"/>
      <c r="J28" s="51"/>
    </row>
    <row r="29" spans="1:10" s="47" customFormat="1" ht="17.25" customHeight="1">
      <c r="A29" s="50"/>
      <c r="B29" s="51"/>
      <c r="C29" s="51"/>
      <c r="D29" s="51"/>
      <c r="E29" s="51"/>
      <c r="F29" s="51"/>
      <c r="G29" s="51"/>
      <c r="H29" s="51"/>
      <c r="I29" s="51"/>
      <c r="J29" s="51"/>
    </row>
    <row r="30" spans="1:10" s="47" customFormat="1" ht="17.25" customHeight="1">
      <c r="A30" s="50"/>
      <c r="B30" s="51"/>
      <c r="C30" s="51"/>
      <c r="D30" s="51"/>
      <c r="E30" s="51"/>
      <c r="F30" s="51"/>
      <c r="G30" s="51"/>
      <c r="H30" s="51"/>
      <c r="I30" s="51"/>
      <c r="J30" s="51"/>
    </row>
    <row r="31" spans="1:10" s="47" customFormat="1" ht="17.25" customHeight="1">
      <c r="A31" s="50"/>
      <c r="B31" s="51"/>
      <c r="C31" s="51"/>
      <c r="D31" s="51"/>
      <c r="E31" s="51"/>
      <c r="F31" s="51"/>
      <c r="G31" s="51"/>
      <c r="H31" s="51"/>
      <c r="I31" s="51"/>
      <c r="J31" s="51"/>
    </row>
    <row r="32" spans="1:10" s="47" customFormat="1" ht="17.25" customHeight="1">
      <c r="A32" s="50"/>
      <c r="B32" s="51"/>
      <c r="C32" s="51"/>
      <c r="D32" s="51"/>
      <c r="E32" s="51"/>
      <c r="F32" s="51"/>
      <c r="G32" s="51"/>
      <c r="H32" s="51"/>
      <c r="I32" s="51"/>
      <c r="J32" s="51"/>
    </row>
    <row r="33" spans="1:10" s="47" customFormat="1" ht="17.25" customHeight="1">
      <c r="A33" s="50"/>
      <c r="B33" s="51"/>
      <c r="C33" s="51"/>
      <c r="D33" s="51"/>
      <c r="E33" s="51"/>
      <c r="F33" s="51"/>
      <c r="G33" s="51"/>
      <c r="H33" s="51"/>
      <c r="I33" s="51"/>
      <c r="J33" s="51"/>
    </row>
    <row r="34" spans="1:10" s="47" customFormat="1" ht="17.25" customHeight="1">
      <c r="A34" s="50"/>
      <c r="B34" s="51"/>
      <c r="C34" s="51"/>
      <c r="D34" s="51"/>
      <c r="E34" s="51"/>
      <c r="F34" s="51"/>
      <c r="G34" s="51"/>
      <c r="H34" s="51"/>
      <c r="I34" s="51"/>
      <c r="J34" s="51"/>
    </row>
    <row r="35" spans="1:10" s="47" customFormat="1" ht="17.25" customHeight="1">
      <c r="A35" s="50"/>
      <c r="B35" s="51"/>
      <c r="C35" s="51"/>
      <c r="D35" s="51"/>
      <c r="E35" s="51"/>
      <c r="F35" s="51"/>
      <c r="G35" s="51"/>
      <c r="H35" s="51"/>
      <c r="I35" s="51"/>
      <c r="J35" s="51"/>
    </row>
    <row r="36" spans="1:10" s="47" customFormat="1" ht="17.25" customHeight="1">
      <c r="A36" s="50"/>
      <c r="B36" s="51"/>
      <c r="C36" s="51"/>
      <c r="D36" s="51"/>
      <c r="E36" s="51"/>
      <c r="F36" s="51"/>
      <c r="G36" s="51"/>
      <c r="H36" s="51"/>
      <c r="I36" s="51"/>
      <c r="J36" s="51"/>
    </row>
    <row r="37" spans="1:10" s="47" customFormat="1" ht="17.25" customHeight="1">
      <c r="A37" s="50"/>
      <c r="B37" s="51"/>
      <c r="C37" s="51"/>
      <c r="D37" s="51"/>
      <c r="E37" s="51"/>
      <c r="F37" s="51"/>
      <c r="G37" s="51"/>
      <c r="H37" s="51"/>
      <c r="I37" s="51"/>
      <c r="J37" s="51"/>
    </row>
    <row r="38" spans="1:10" s="47" customFormat="1" ht="17.25" customHeight="1">
      <c r="A38" s="50"/>
      <c r="B38" s="51"/>
      <c r="C38" s="51"/>
      <c r="D38" s="51"/>
      <c r="E38" s="51"/>
      <c r="F38" s="51"/>
      <c r="G38" s="51"/>
      <c r="H38" s="51"/>
      <c r="I38" s="51"/>
      <c r="J38" s="51"/>
    </row>
    <row r="39" spans="1:10" s="47" customFormat="1" ht="17.25" customHeight="1">
      <c r="A39" s="50"/>
      <c r="B39" s="51"/>
      <c r="C39" s="51"/>
      <c r="D39" s="51"/>
      <c r="E39" s="51"/>
      <c r="F39" s="51"/>
      <c r="G39" s="51"/>
      <c r="H39" s="51"/>
      <c r="I39" s="51"/>
      <c r="J39" s="51"/>
    </row>
    <row r="40" spans="1:10" s="47" customFormat="1" ht="17.25" customHeight="1">
      <c r="A40" s="50"/>
      <c r="B40" s="51"/>
      <c r="C40" s="51"/>
      <c r="D40" s="51"/>
      <c r="E40" s="51"/>
      <c r="F40" s="51"/>
      <c r="G40" s="51"/>
      <c r="H40" s="51"/>
      <c r="I40" s="51"/>
      <c r="J40" s="51"/>
    </row>
    <row r="41" spans="1:10" s="47" customFormat="1" ht="17.25" customHeight="1">
      <c r="A41" s="50"/>
      <c r="B41" s="51"/>
      <c r="C41" s="51"/>
      <c r="D41" s="51"/>
      <c r="E41" s="51"/>
      <c r="F41" s="51"/>
      <c r="G41" s="51"/>
      <c r="H41" s="51"/>
      <c r="I41" s="51"/>
      <c r="J41" s="51"/>
    </row>
    <row r="42" spans="1:10" s="47" customFormat="1" ht="17.25" customHeight="1">
      <c r="A42" s="50"/>
      <c r="B42" s="51"/>
      <c r="C42" s="51"/>
      <c r="D42" s="51"/>
      <c r="E42" s="51"/>
      <c r="F42" s="51"/>
      <c r="G42" s="51"/>
      <c r="H42" s="51"/>
      <c r="I42" s="51"/>
      <c r="J42" s="51"/>
    </row>
    <row r="43" spans="1:10" s="47" customFormat="1" ht="17.25" customHeight="1">
      <c r="A43" s="50"/>
      <c r="B43" s="51"/>
      <c r="C43" s="51"/>
      <c r="D43" s="51"/>
      <c r="E43" s="51"/>
      <c r="F43" s="51"/>
      <c r="G43" s="51"/>
      <c r="H43" s="51"/>
      <c r="I43" s="51"/>
      <c r="J43" s="51"/>
    </row>
    <row r="44" spans="1:10" s="47" customFormat="1" ht="17.25" customHeight="1">
      <c r="A44" s="50"/>
      <c r="B44" s="51"/>
      <c r="C44" s="51"/>
      <c r="D44" s="51"/>
      <c r="E44" s="51"/>
      <c r="F44" s="51"/>
      <c r="G44" s="51"/>
      <c r="H44" s="51"/>
      <c r="I44" s="51"/>
      <c r="J44" s="51"/>
    </row>
    <row r="45" spans="1:10" s="47" customFormat="1" ht="17.25" customHeight="1">
      <c r="A45" s="50"/>
      <c r="B45" s="51"/>
      <c r="C45" s="51"/>
      <c r="D45" s="51"/>
      <c r="E45" s="51"/>
      <c r="F45" s="51"/>
      <c r="G45" s="51"/>
      <c r="H45" s="51"/>
      <c r="I45" s="51"/>
      <c r="J45" s="51"/>
    </row>
    <row r="46" spans="1:10" s="47" customFormat="1" ht="17.25" customHeight="1">
      <c r="A46" s="50"/>
      <c r="B46" s="51"/>
      <c r="C46" s="51"/>
      <c r="D46" s="51"/>
      <c r="E46" s="51"/>
      <c r="F46" s="51"/>
      <c r="G46" s="51"/>
      <c r="H46" s="51"/>
      <c r="I46" s="51"/>
      <c r="J46" s="51"/>
    </row>
    <row r="47" spans="1:10" s="47" customFormat="1" ht="17.25" customHeight="1">
      <c r="A47" s="50"/>
      <c r="B47" s="51"/>
      <c r="C47" s="51"/>
      <c r="D47" s="51"/>
      <c r="E47" s="51"/>
      <c r="F47" s="51"/>
      <c r="G47" s="51"/>
      <c r="H47" s="51"/>
      <c r="I47" s="51"/>
      <c r="J47" s="51"/>
    </row>
    <row r="48" spans="1:10" s="47" customFormat="1" ht="17.25" customHeight="1">
      <c r="A48" s="50"/>
      <c r="B48" s="51"/>
      <c r="C48" s="51"/>
      <c r="D48" s="51"/>
      <c r="E48" s="51"/>
      <c r="F48" s="51"/>
      <c r="G48" s="51"/>
      <c r="H48" s="51"/>
      <c r="I48" s="51"/>
      <c r="J48" s="51"/>
    </row>
    <row r="49" spans="1:10" s="47" customFormat="1" ht="17.25" customHeight="1">
      <c r="A49" s="50"/>
      <c r="B49" s="51"/>
      <c r="C49" s="51"/>
      <c r="D49" s="51"/>
      <c r="E49" s="51"/>
      <c r="F49" s="51"/>
      <c r="G49" s="51"/>
      <c r="H49" s="51"/>
      <c r="I49" s="51"/>
      <c r="J49" s="51"/>
    </row>
    <row r="50" spans="1:10" s="47" customFormat="1" ht="17.25" customHeight="1">
      <c r="A50" s="50"/>
      <c r="B50" s="51"/>
      <c r="C50" s="51"/>
      <c r="D50" s="51"/>
      <c r="E50" s="51"/>
      <c r="F50" s="51"/>
      <c r="G50" s="51"/>
      <c r="H50" s="51"/>
      <c r="I50" s="51"/>
      <c r="J50" s="51"/>
    </row>
    <row r="51" spans="1:10" s="47" customFormat="1" ht="17.25" customHeight="1">
      <c r="A51" s="50"/>
      <c r="B51" s="51"/>
      <c r="C51" s="51"/>
      <c r="D51" s="51"/>
      <c r="E51" s="51"/>
      <c r="F51" s="51"/>
      <c r="G51" s="51"/>
      <c r="H51" s="51"/>
      <c r="I51" s="51"/>
      <c r="J51" s="51"/>
    </row>
    <row r="52" spans="1:10" s="47" customFormat="1" ht="17.25" customHeight="1">
      <c r="A52" s="50"/>
      <c r="B52" s="51"/>
      <c r="C52" s="51"/>
      <c r="D52" s="51"/>
      <c r="E52" s="51"/>
      <c r="F52" s="51"/>
      <c r="G52" s="51"/>
      <c r="H52" s="51"/>
      <c r="I52" s="51"/>
      <c r="J52" s="51"/>
    </row>
    <row r="53" spans="1:10" s="47" customFormat="1" ht="17.25" customHeight="1">
      <c r="A53" s="50"/>
      <c r="B53" s="51"/>
      <c r="C53" s="51"/>
      <c r="D53" s="51"/>
      <c r="E53" s="51"/>
      <c r="F53" s="51"/>
      <c r="G53" s="51"/>
      <c r="H53" s="51"/>
      <c r="I53" s="51"/>
      <c r="J53" s="51"/>
    </row>
    <row r="54" spans="1:10" s="47" customFormat="1" ht="17.25" customHeight="1">
      <c r="A54" s="50"/>
      <c r="B54" s="51"/>
      <c r="C54" s="51"/>
      <c r="D54" s="51"/>
      <c r="E54" s="51"/>
      <c r="F54" s="51"/>
      <c r="G54" s="51"/>
      <c r="H54" s="51"/>
      <c r="I54" s="51"/>
      <c r="J54" s="51"/>
    </row>
    <row r="55" spans="1:10" s="47" customFormat="1" ht="17.25" customHeight="1">
      <c r="A55" s="50"/>
      <c r="B55" s="51"/>
      <c r="C55" s="51"/>
      <c r="D55" s="51"/>
      <c r="E55" s="51"/>
      <c r="F55" s="51"/>
      <c r="G55" s="51"/>
      <c r="H55" s="51"/>
      <c r="I55" s="51"/>
      <c r="J55" s="51"/>
    </row>
    <row r="56" spans="1:10" s="47" customFormat="1" ht="17.25" customHeight="1">
      <c r="A56" s="50"/>
      <c r="B56" s="51"/>
      <c r="C56" s="51"/>
      <c r="D56" s="51"/>
      <c r="E56" s="51"/>
      <c r="F56" s="51"/>
      <c r="G56" s="51"/>
      <c r="H56" s="51"/>
      <c r="I56" s="51"/>
      <c r="J56" s="51"/>
    </row>
    <row r="57" spans="1:10" s="47" customFormat="1" ht="17.25" customHeight="1">
      <c r="A57" s="50"/>
      <c r="B57" s="51"/>
      <c r="C57" s="51"/>
      <c r="D57" s="51"/>
      <c r="E57" s="51"/>
      <c r="F57" s="51"/>
      <c r="G57" s="51"/>
      <c r="H57" s="51"/>
      <c r="I57" s="51"/>
      <c r="J57" s="51"/>
    </row>
    <row r="58" spans="1:10" s="47" customFormat="1" ht="17.25" customHeight="1">
      <c r="A58" s="50"/>
      <c r="B58" s="51"/>
      <c r="C58" s="51"/>
      <c r="D58" s="51"/>
      <c r="E58" s="51"/>
      <c r="F58" s="51"/>
      <c r="G58" s="51"/>
      <c r="H58" s="51"/>
      <c r="I58" s="51"/>
      <c r="J58" s="51"/>
    </row>
    <row r="59" spans="1:10" s="47" customFormat="1" ht="17.25" customHeight="1">
      <c r="A59" s="50"/>
      <c r="B59" s="51"/>
      <c r="C59" s="51"/>
      <c r="D59" s="51"/>
      <c r="E59" s="51"/>
      <c r="F59" s="51"/>
      <c r="G59" s="51"/>
      <c r="H59" s="51"/>
      <c r="I59" s="51"/>
      <c r="J59" s="51"/>
    </row>
    <row r="60" spans="1:10" s="47" customFormat="1" ht="17.25" customHeight="1">
      <c r="A60" s="50"/>
      <c r="B60" s="51"/>
      <c r="C60" s="51"/>
      <c r="D60" s="51"/>
      <c r="E60" s="51"/>
      <c r="F60" s="51"/>
      <c r="G60" s="51"/>
      <c r="H60" s="51"/>
      <c r="I60" s="51"/>
      <c r="J60" s="51"/>
    </row>
    <row r="61" spans="1:10" s="47" customFormat="1" ht="17.25" customHeight="1">
      <c r="A61" s="50"/>
      <c r="B61" s="51"/>
      <c r="C61" s="51"/>
      <c r="D61" s="51"/>
      <c r="E61" s="51"/>
      <c r="F61" s="51"/>
      <c r="G61" s="51"/>
      <c r="H61" s="51"/>
      <c r="I61" s="51"/>
      <c r="J61" s="51"/>
    </row>
    <row r="62" spans="1:10" s="47" customFormat="1" ht="17.25" customHeight="1">
      <c r="A62" s="50"/>
      <c r="B62" s="51"/>
      <c r="C62" s="51"/>
      <c r="D62" s="51"/>
      <c r="E62" s="51"/>
      <c r="F62" s="51"/>
      <c r="G62" s="51"/>
      <c r="H62" s="51"/>
      <c r="I62" s="51"/>
      <c r="J62" s="51"/>
    </row>
    <row r="63" spans="1:10" s="47" customFormat="1" ht="17.25" customHeight="1">
      <c r="A63" s="50"/>
      <c r="B63" s="51"/>
      <c r="C63" s="51"/>
      <c r="D63" s="51"/>
      <c r="E63" s="51"/>
      <c r="F63" s="51"/>
      <c r="G63" s="51"/>
      <c r="H63" s="51"/>
      <c r="I63" s="51"/>
      <c r="J63" s="51"/>
    </row>
    <row r="64" spans="1:10" s="47" customFormat="1" ht="17.25" customHeight="1">
      <c r="A64" s="50"/>
      <c r="B64" s="51"/>
      <c r="C64" s="51"/>
      <c r="D64" s="51"/>
      <c r="E64" s="51"/>
      <c r="F64" s="51"/>
      <c r="G64" s="51"/>
      <c r="H64" s="51"/>
      <c r="I64" s="51"/>
      <c r="J64" s="51"/>
    </row>
    <row r="65" spans="1:10" s="47" customFormat="1" ht="17.25" customHeight="1">
      <c r="A65" s="50"/>
      <c r="B65" s="51"/>
      <c r="C65" s="51"/>
      <c r="D65" s="51"/>
      <c r="E65" s="51"/>
      <c r="F65" s="51"/>
      <c r="G65" s="51"/>
      <c r="H65" s="51"/>
      <c r="I65" s="51"/>
      <c r="J65" s="51"/>
    </row>
    <row r="66" spans="1:10" s="47" customFormat="1" ht="17.25" customHeight="1">
      <c r="A66" s="50"/>
      <c r="B66" s="51"/>
      <c r="C66" s="51"/>
      <c r="D66" s="51"/>
      <c r="E66" s="51"/>
      <c r="F66" s="51"/>
      <c r="G66" s="51"/>
      <c r="H66" s="51"/>
      <c r="I66" s="51"/>
      <c r="J66" s="51"/>
    </row>
    <row r="67" spans="1:10" s="47" customFormat="1" ht="17.25" customHeight="1">
      <c r="A67" s="50"/>
      <c r="B67" s="51"/>
      <c r="C67" s="51"/>
      <c r="D67" s="51"/>
      <c r="E67" s="51"/>
      <c r="F67" s="51"/>
      <c r="G67" s="51"/>
      <c r="H67" s="51"/>
      <c r="I67" s="51"/>
      <c r="J67" s="51"/>
    </row>
    <row r="68" spans="1:10" s="47" customFormat="1" ht="17.25" customHeight="1">
      <c r="A68" s="50"/>
      <c r="B68" s="51"/>
      <c r="C68" s="51"/>
      <c r="D68" s="51"/>
      <c r="E68" s="51"/>
      <c r="F68" s="51"/>
      <c r="G68" s="51"/>
      <c r="H68" s="51"/>
      <c r="I68" s="51"/>
      <c r="J68" s="51"/>
    </row>
    <row r="69" spans="1:10" s="47" customFormat="1" ht="17.25" customHeight="1">
      <c r="A69" s="50"/>
      <c r="B69" s="51"/>
      <c r="C69" s="51"/>
      <c r="D69" s="51"/>
      <c r="E69" s="51"/>
      <c r="F69" s="51"/>
      <c r="G69" s="51"/>
      <c r="H69" s="51"/>
      <c r="I69" s="51"/>
      <c r="J69" s="51"/>
    </row>
    <row r="70" spans="1:10" ht="17.25" customHeight="1">
      <c r="A70" s="50"/>
      <c r="B70" s="51"/>
      <c r="C70" s="51"/>
      <c r="D70" s="51"/>
      <c r="E70" s="51"/>
      <c r="F70" s="51"/>
      <c r="G70" s="51"/>
      <c r="H70" s="51"/>
      <c r="I70" s="51"/>
      <c r="J70" s="51"/>
    </row>
    <row r="71" spans="1:10" ht="17.25" customHeight="1">
      <c r="A71" s="50"/>
      <c r="B71" s="51"/>
      <c r="C71" s="51"/>
      <c r="D71" s="51"/>
      <c r="E71" s="51"/>
      <c r="F71" s="51"/>
      <c r="G71" s="51"/>
      <c r="H71" s="51"/>
      <c r="I71" s="51"/>
      <c r="J71" s="51"/>
    </row>
    <row r="72" spans="1:10" ht="17.25" customHeight="1">
      <c r="A72" s="50"/>
      <c r="B72" s="51"/>
      <c r="C72" s="51"/>
      <c r="D72" s="51"/>
      <c r="E72" s="51"/>
      <c r="F72" s="51"/>
      <c r="G72" s="51"/>
      <c r="H72" s="51"/>
      <c r="I72" s="51"/>
      <c r="J72" s="51"/>
    </row>
    <row r="73" spans="1:10" ht="17.25" customHeight="1">
      <c r="A73" s="50"/>
      <c r="B73" s="51"/>
      <c r="C73" s="51"/>
      <c r="D73" s="51"/>
      <c r="E73" s="51"/>
      <c r="F73" s="51"/>
      <c r="G73" s="51"/>
      <c r="H73" s="51"/>
      <c r="I73" s="51"/>
      <c r="J73" s="51"/>
    </row>
    <row r="74" spans="1:10" ht="14.25">
      <c r="A74" s="50"/>
      <c r="B74" s="51"/>
      <c r="C74" s="51"/>
      <c r="D74" s="51"/>
      <c r="E74" s="51"/>
      <c r="F74" s="51"/>
      <c r="G74" s="51"/>
      <c r="H74" s="51"/>
      <c r="I74" s="51"/>
      <c r="J74" s="51"/>
    </row>
    <row r="75" spans="1:10" ht="14.25">
      <c r="A75" s="52" t="s">
        <v>131</v>
      </c>
      <c r="B75" s="52"/>
      <c r="C75" s="52"/>
      <c r="D75" s="52"/>
      <c r="E75" s="52"/>
      <c r="F75" s="52"/>
      <c r="G75" s="52"/>
      <c r="H75" s="52"/>
      <c r="I75" s="52"/>
      <c r="J75" s="52"/>
    </row>
  </sheetData>
  <mergeCells count="5">
    <mergeCell ref="A2:J2"/>
    <mergeCell ref="A3:J3"/>
    <mergeCell ref="B4:G4"/>
    <mergeCell ref="H4:J4"/>
    <mergeCell ref="A4:A5"/>
  </mergeCells>
  <phoneticPr fontId="29" type="noConversion"/>
  <printOptions horizontalCentered="1"/>
  <pageMargins left="0.21" right="0.18" top="0.75" bottom="0.59" header="0.511811023622047" footer="0.511811023622047"/>
  <pageSetup paperSize="9" scale="85" orientation="landscape" horizontalDpi="1200" verticalDpi="120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workbookViewId="0">
      <selection activeCell="B17" sqref="B17"/>
    </sheetView>
  </sheetViews>
  <sheetFormatPr defaultRowHeight="13.5"/>
  <cols>
    <col min="1" max="1" width="5.75" style="32" customWidth="1"/>
    <col min="2" max="2" width="43.625" style="32" customWidth="1"/>
    <col min="3" max="6" width="15.625" style="32" customWidth="1"/>
    <col min="7" max="16384" width="9" style="32"/>
  </cols>
  <sheetData>
    <row r="1" spans="1:6" ht="14.25">
      <c r="A1" s="33" t="s">
        <v>132</v>
      </c>
      <c r="B1" s="34"/>
      <c r="C1" s="35"/>
      <c r="D1" s="36"/>
      <c r="E1" s="36"/>
      <c r="F1" s="36"/>
    </row>
    <row r="2" spans="1:6" ht="64.5" customHeight="1">
      <c r="A2" s="140" t="s">
        <v>210</v>
      </c>
      <c r="B2" s="141"/>
      <c r="C2" s="141"/>
      <c r="D2" s="141"/>
      <c r="E2" s="141"/>
      <c r="F2" s="141"/>
    </row>
    <row r="3" spans="1:6" ht="26.25">
      <c r="A3" s="37"/>
      <c r="B3" s="37"/>
      <c r="C3" s="38"/>
      <c r="D3" s="142" t="s">
        <v>133</v>
      </c>
      <c r="E3" s="143"/>
      <c r="F3" s="143"/>
    </row>
    <row r="4" spans="1:6" s="30" customFormat="1" ht="15">
      <c r="A4" s="144" t="s">
        <v>134</v>
      </c>
      <c r="B4" s="144" t="s">
        <v>135</v>
      </c>
      <c r="C4" s="144" t="s">
        <v>136</v>
      </c>
      <c r="D4" s="144"/>
      <c r="E4" s="144"/>
      <c r="F4" s="144"/>
    </row>
    <row r="5" spans="1:6" s="30" customFormat="1" ht="27">
      <c r="A5" s="144"/>
      <c r="B5" s="144"/>
      <c r="C5" s="39" t="s">
        <v>123</v>
      </c>
      <c r="D5" s="40" t="s">
        <v>137</v>
      </c>
      <c r="E5" s="40" t="s">
        <v>138</v>
      </c>
      <c r="F5" s="40" t="s">
        <v>139</v>
      </c>
    </row>
    <row r="6" spans="1:6" s="31" customFormat="1" ht="15.75">
      <c r="A6" s="41"/>
      <c r="B6" s="42" t="s">
        <v>123</v>
      </c>
      <c r="C6" s="43">
        <f>SUM(C7:C72)</f>
        <v>29482.980000000007</v>
      </c>
      <c r="D6" s="43">
        <f>SUM(D7:D72)</f>
        <v>23896.400000000001</v>
      </c>
      <c r="E6" s="43">
        <f>SUM(E7:E72)</f>
        <v>5094.8900000000003</v>
      </c>
      <c r="F6" s="43">
        <f>SUM(F7:F72)</f>
        <v>491.68999999999994</v>
      </c>
    </row>
    <row r="7" spans="1:6" s="31" customFormat="1" ht="15">
      <c r="A7" s="44">
        <v>1</v>
      </c>
      <c r="B7" s="50" t="s">
        <v>214</v>
      </c>
      <c r="C7" s="11">
        <f t="shared" ref="C7:C22" si="0">SUM(D7:F7)</f>
        <v>8227.8700000000008</v>
      </c>
      <c r="D7" s="11">
        <v>5778.9500000000007</v>
      </c>
      <c r="E7" s="11">
        <v>2209.5300000000002</v>
      </c>
      <c r="F7" s="11">
        <v>239.39</v>
      </c>
    </row>
    <row r="8" spans="1:6" s="31" customFormat="1" ht="15">
      <c r="A8" s="7">
        <v>2</v>
      </c>
      <c r="B8" s="50" t="s">
        <v>218</v>
      </c>
      <c r="C8" s="11">
        <f t="shared" si="0"/>
        <v>2838.86</v>
      </c>
      <c r="D8" s="11">
        <v>2522.3200000000002</v>
      </c>
      <c r="E8" s="11">
        <v>278.46000000000004</v>
      </c>
      <c r="F8" s="11">
        <v>38.08</v>
      </c>
    </row>
    <row r="9" spans="1:6" s="31" customFormat="1" ht="15">
      <c r="A9" s="44">
        <v>3</v>
      </c>
      <c r="B9" s="50" t="s">
        <v>233</v>
      </c>
      <c r="C9" s="11">
        <f t="shared" si="0"/>
        <v>200.12</v>
      </c>
      <c r="D9" s="11">
        <v>155.28</v>
      </c>
      <c r="E9" s="11">
        <v>44.84</v>
      </c>
      <c r="F9" s="11"/>
    </row>
    <row r="10" spans="1:6" s="31" customFormat="1" ht="15">
      <c r="A10" s="7">
        <v>4</v>
      </c>
      <c r="B10" s="50" t="s">
        <v>216</v>
      </c>
      <c r="C10" s="11">
        <f>SUM(D10:F10)</f>
        <v>1561.88</v>
      </c>
      <c r="D10" s="11">
        <v>1366.5</v>
      </c>
      <c r="E10" s="11">
        <v>135.73000000000002</v>
      </c>
      <c r="F10" s="11">
        <v>59.65</v>
      </c>
    </row>
    <row r="11" spans="1:6" s="31" customFormat="1" ht="15">
      <c r="A11" s="44">
        <v>5</v>
      </c>
      <c r="B11" s="50" t="s">
        <v>220</v>
      </c>
      <c r="C11" s="11">
        <f t="shared" si="0"/>
        <v>7756.58</v>
      </c>
      <c r="D11" s="11">
        <v>6896.4</v>
      </c>
      <c r="E11" s="11">
        <v>745.38</v>
      </c>
      <c r="F11" s="11">
        <v>114.8</v>
      </c>
    </row>
    <row r="12" spans="1:6" s="31" customFormat="1" ht="15">
      <c r="A12" s="7">
        <v>6</v>
      </c>
      <c r="B12" s="50" t="s">
        <v>222</v>
      </c>
      <c r="C12" s="11">
        <f t="shared" si="0"/>
        <v>5428.92</v>
      </c>
      <c r="D12" s="11">
        <v>5044.47</v>
      </c>
      <c r="E12" s="11">
        <v>359.55</v>
      </c>
      <c r="F12" s="11">
        <v>24.9</v>
      </c>
    </row>
    <row r="13" spans="1:6" s="31" customFormat="1" ht="15">
      <c r="A13" s="44">
        <v>7</v>
      </c>
      <c r="B13" s="50" t="s">
        <v>224</v>
      </c>
      <c r="C13" s="11">
        <f t="shared" si="0"/>
        <v>173.91</v>
      </c>
      <c r="D13" s="11">
        <v>159.1</v>
      </c>
      <c r="E13" s="11">
        <v>14.57</v>
      </c>
      <c r="F13" s="11">
        <v>0.24</v>
      </c>
    </row>
    <row r="14" spans="1:6" s="31" customFormat="1" ht="15">
      <c r="A14" s="7">
        <v>8</v>
      </c>
      <c r="B14" s="50" t="s">
        <v>225</v>
      </c>
      <c r="C14" s="11">
        <f t="shared" si="0"/>
        <v>144.84</v>
      </c>
      <c r="D14" s="11">
        <v>124.13</v>
      </c>
      <c r="E14" s="11">
        <v>19.75</v>
      </c>
      <c r="F14" s="11">
        <v>0.96</v>
      </c>
    </row>
    <row r="15" spans="1:6" s="31" customFormat="1" ht="15">
      <c r="A15" s="44">
        <v>9</v>
      </c>
      <c r="B15" s="50" t="s">
        <v>226</v>
      </c>
      <c r="C15" s="11">
        <f t="shared" si="0"/>
        <v>34.86</v>
      </c>
      <c r="D15" s="11">
        <v>22.83</v>
      </c>
      <c r="E15" s="11">
        <v>12.03</v>
      </c>
      <c r="F15" s="11"/>
    </row>
    <row r="16" spans="1:6" s="31" customFormat="1" ht="15">
      <c r="A16" s="7">
        <v>10</v>
      </c>
      <c r="B16" s="50" t="s">
        <v>227</v>
      </c>
      <c r="C16" s="11">
        <f t="shared" si="0"/>
        <v>0</v>
      </c>
      <c r="D16" s="11"/>
      <c r="E16" s="11"/>
      <c r="F16" s="11"/>
    </row>
    <row r="17" spans="1:6" s="31" customFormat="1" ht="15">
      <c r="A17" s="44">
        <v>11</v>
      </c>
      <c r="B17" s="50" t="s">
        <v>228</v>
      </c>
      <c r="C17" s="11">
        <f t="shared" si="0"/>
        <v>1880.5700000000002</v>
      </c>
      <c r="D17" s="11">
        <v>942.12</v>
      </c>
      <c r="E17" s="11">
        <v>924.78</v>
      </c>
      <c r="F17" s="11">
        <v>13.67</v>
      </c>
    </row>
    <row r="18" spans="1:6" s="31" customFormat="1" ht="15">
      <c r="A18" s="7">
        <v>12</v>
      </c>
      <c r="B18" s="50" t="s">
        <v>229</v>
      </c>
      <c r="C18" s="11">
        <f t="shared" si="0"/>
        <v>284.88</v>
      </c>
      <c r="D18" s="11">
        <v>174.63000000000002</v>
      </c>
      <c r="E18" s="11">
        <v>110.25</v>
      </c>
      <c r="F18" s="11"/>
    </row>
    <row r="19" spans="1:6" s="31" customFormat="1" ht="15">
      <c r="A19" s="44">
        <v>13</v>
      </c>
      <c r="B19" s="50" t="s">
        <v>230</v>
      </c>
      <c r="C19" s="11">
        <f t="shared" si="0"/>
        <v>276.31</v>
      </c>
      <c r="D19" s="11">
        <v>195.73</v>
      </c>
      <c r="E19" s="11">
        <v>80.58</v>
      </c>
      <c r="F19" s="11"/>
    </row>
    <row r="20" spans="1:6" s="31" customFormat="1" ht="15">
      <c r="A20" s="7">
        <v>14</v>
      </c>
      <c r="B20" s="50" t="s">
        <v>231</v>
      </c>
      <c r="C20" s="11">
        <f t="shared" si="0"/>
        <v>214.70000000000002</v>
      </c>
      <c r="D20" s="11">
        <v>165.86</v>
      </c>
      <c r="E20" s="11">
        <v>48.84</v>
      </c>
      <c r="F20" s="11"/>
    </row>
    <row r="21" spans="1:6" s="31" customFormat="1" ht="15">
      <c r="A21" s="44">
        <v>15</v>
      </c>
      <c r="B21" s="50" t="s">
        <v>232</v>
      </c>
      <c r="C21" s="11">
        <f t="shared" si="0"/>
        <v>216.48</v>
      </c>
      <c r="D21" s="11">
        <v>160.07</v>
      </c>
      <c r="E21" s="11">
        <v>56.41</v>
      </c>
      <c r="F21" s="11"/>
    </row>
    <row r="22" spans="1:6" s="31" customFormat="1" ht="15">
      <c r="A22" s="7">
        <v>16</v>
      </c>
      <c r="B22" s="50" t="s">
        <v>234</v>
      </c>
      <c r="C22" s="11">
        <f t="shared" si="0"/>
        <v>242.20000000000002</v>
      </c>
      <c r="D22" s="11">
        <v>188.01000000000002</v>
      </c>
      <c r="E22" s="11">
        <v>54.19</v>
      </c>
      <c r="F22" s="11"/>
    </row>
    <row r="23" spans="1:6" s="31" customFormat="1" ht="15">
      <c r="A23" s="44">
        <v>17</v>
      </c>
      <c r="B23" s="45"/>
      <c r="C23" s="11"/>
      <c r="D23" s="11"/>
      <c r="E23" s="11"/>
      <c r="F23" s="11"/>
    </row>
    <row r="24" spans="1:6" s="31" customFormat="1" ht="15">
      <c r="A24" s="7">
        <v>18</v>
      </c>
      <c r="B24" s="45"/>
      <c r="C24" s="11"/>
      <c r="D24" s="11"/>
      <c r="E24" s="11"/>
      <c r="F24" s="11"/>
    </row>
    <row r="25" spans="1:6" s="31" customFormat="1" ht="15">
      <c r="A25" s="44">
        <v>19</v>
      </c>
      <c r="B25" s="45"/>
      <c r="C25" s="11"/>
      <c r="D25" s="11"/>
      <c r="E25" s="11"/>
      <c r="F25" s="11"/>
    </row>
    <row r="26" spans="1:6" s="31" customFormat="1" ht="15">
      <c r="A26" s="7">
        <v>20</v>
      </c>
      <c r="B26" s="45"/>
      <c r="C26" s="11"/>
      <c r="D26" s="11"/>
      <c r="E26" s="11"/>
      <c r="F26" s="11"/>
    </row>
    <row r="27" spans="1:6" s="31" customFormat="1" ht="15">
      <c r="A27" s="44">
        <v>21</v>
      </c>
      <c r="B27" s="45"/>
      <c r="C27" s="11"/>
      <c r="D27" s="11"/>
      <c r="E27" s="11"/>
      <c r="F27" s="11"/>
    </row>
    <row r="28" spans="1:6" s="31" customFormat="1" ht="15">
      <c r="A28" s="7">
        <v>22</v>
      </c>
      <c r="B28" s="45"/>
      <c r="C28" s="11"/>
      <c r="D28" s="11"/>
      <c r="E28" s="11"/>
      <c r="F28" s="11"/>
    </row>
    <row r="29" spans="1:6" s="31" customFormat="1" ht="15">
      <c r="A29" s="44">
        <v>23</v>
      </c>
      <c r="B29" s="45"/>
      <c r="C29" s="11"/>
      <c r="D29" s="11"/>
      <c r="E29" s="11"/>
      <c r="F29" s="11"/>
    </row>
    <row r="30" spans="1:6" s="31" customFormat="1" ht="15">
      <c r="A30" s="7">
        <v>24</v>
      </c>
      <c r="B30" s="45"/>
      <c r="C30" s="11"/>
      <c r="D30" s="11"/>
      <c r="E30" s="11"/>
      <c r="F30" s="11"/>
    </row>
    <row r="31" spans="1:6" s="31" customFormat="1" ht="15">
      <c r="A31" s="44">
        <v>25</v>
      </c>
      <c r="B31" s="45"/>
      <c r="C31" s="11"/>
      <c r="D31" s="11"/>
      <c r="E31" s="11"/>
      <c r="F31" s="11"/>
    </row>
    <row r="32" spans="1:6" s="31" customFormat="1" ht="15">
      <c r="A32" s="7">
        <v>26</v>
      </c>
      <c r="B32" s="45"/>
      <c r="C32" s="11"/>
      <c r="D32" s="11"/>
      <c r="E32" s="11"/>
      <c r="F32" s="11"/>
    </row>
    <row r="33" spans="1:6" s="31" customFormat="1" ht="15">
      <c r="A33" s="44">
        <v>27</v>
      </c>
      <c r="B33" s="45"/>
      <c r="C33" s="11"/>
      <c r="D33" s="11"/>
      <c r="E33" s="11"/>
      <c r="F33" s="11"/>
    </row>
    <row r="34" spans="1:6" s="31" customFormat="1" ht="15">
      <c r="A34" s="7">
        <v>28</v>
      </c>
      <c r="B34" s="45"/>
      <c r="C34" s="11"/>
      <c r="D34" s="11"/>
      <c r="E34" s="11"/>
      <c r="F34" s="11"/>
    </row>
    <row r="35" spans="1:6" s="31" customFormat="1" ht="15">
      <c r="A35" s="44">
        <v>29</v>
      </c>
      <c r="B35" s="45"/>
      <c r="C35" s="11"/>
      <c r="D35" s="11"/>
      <c r="E35" s="11"/>
      <c r="F35" s="11"/>
    </row>
    <row r="36" spans="1:6" s="31" customFormat="1" ht="15">
      <c r="A36" s="7">
        <v>30</v>
      </c>
      <c r="B36" s="45"/>
      <c r="C36" s="11"/>
      <c r="D36" s="11"/>
      <c r="E36" s="11"/>
      <c r="F36" s="11"/>
    </row>
    <row r="37" spans="1:6" s="31" customFormat="1" ht="15">
      <c r="A37" s="44">
        <v>31</v>
      </c>
      <c r="B37" s="45"/>
      <c r="C37" s="11"/>
      <c r="D37" s="11"/>
      <c r="E37" s="11"/>
      <c r="F37" s="11"/>
    </row>
    <row r="38" spans="1:6" s="31" customFormat="1" ht="15">
      <c r="A38" s="7">
        <v>32</v>
      </c>
      <c r="B38" s="45"/>
      <c r="C38" s="11"/>
      <c r="D38" s="11"/>
      <c r="E38" s="11"/>
      <c r="F38" s="11"/>
    </row>
    <row r="39" spans="1:6" s="31" customFormat="1" ht="15">
      <c r="A39" s="44">
        <v>33</v>
      </c>
      <c r="B39" s="45"/>
      <c r="C39" s="11"/>
      <c r="D39" s="11"/>
      <c r="E39" s="11"/>
      <c r="F39" s="11"/>
    </row>
    <row r="40" spans="1:6" s="31" customFormat="1" ht="15">
      <c r="A40" s="7">
        <v>34</v>
      </c>
      <c r="B40" s="45"/>
      <c r="C40" s="11"/>
      <c r="D40" s="11"/>
      <c r="E40" s="11"/>
      <c r="F40" s="11"/>
    </row>
    <row r="41" spans="1:6" s="31" customFormat="1" ht="15">
      <c r="A41" s="44">
        <v>35</v>
      </c>
      <c r="B41" s="45"/>
      <c r="C41" s="11"/>
      <c r="D41" s="11"/>
      <c r="E41" s="11"/>
      <c r="F41" s="11"/>
    </row>
    <row r="42" spans="1:6" s="31" customFormat="1" ht="15">
      <c r="A42" s="7">
        <v>36</v>
      </c>
      <c r="B42" s="45"/>
      <c r="C42" s="11"/>
      <c r="D42" s="11"/>
      <c r="E42" s="11"/>
      <c r="F42" s="11"/>
    </row>
    <row r="43" spans="1:6" s="31" customFormat="1" ht="15">
      <c r="A43" s="44">
        <v>37</v>
      </c>
      <c r="B43" s="45"/>
      <c r="C43" s="11"/>
      <c r="D43" s="11"/>
      <c r="E43" s="11"/>
      <c r="F43" s="11"/>
    </row>
    <row r="44" spans="1:6" s="31" customFormat="1" ht="15">
      <c r="A44" s="7">
        <v>38</v>
      </c>
      <c r="B44" s="45"/>
      <c r="C44" s="11"/>
      <c r="D44" s="11"/>
      <c r="E44" s="11"/>
      <c r="F44" s="11"/>
    </row>
    <row r="45" spans="1:6" s="31" customFormat="1" ht="15">
      <c r="A45" s="44">
        <v>39</v>
      </c>
      <c r="B45" s="45"/>
      <c r="C45" s="11"/>
      <c r="D45" s="11"/>
      <c r="E45" s="11"/>
      <c r="F45" s="11"/>
    </row>
    <row r="46" spans="1:6" s="31" customFormat="1" ht="15">
      <c r="A46" s="7">
        <v>40</v>
      </c>
      <c r="B46" s="45"/>
      <c r="C46" s="11"/>
      <c r="D46" s="11"/>
      <c r="E46" s="11"/>
      <c r="F46" s="11"/>
    </row>
    <row r="47" spans="1:6" s="31" customFormat="1" ht="15">
      <c r="A47" s="44">
        <v>41</v>
      </c>
      <c r="B47" s="45"/>
      <c r="C47" s="11"/>
      <c r="D47" s="11"/>
      <c r="E47" s="11"/>
      <c r="F47" s="11"/>
    </row>
    <row r="48" spans="1:6" s="31" customFormat="1" ht="15">
      <c r="A48" s="7">
        <v>42</v>
      </c>
      <c r="B48" s="45"/>
      <c r="C48" s="11"/>
      <c r="D48" s="11"/>
      <c r="E48" s="11"/>
      <c r="F48" s="11"/>
    </row>
    <row r="49" spans="1:6" s="31" customFormat="1" ht="15">
      <c r="A49" s="44">
        <v>43</v>
      </c>
      <c r="B49" s="45"/>
      <c r="C49" s="11"/>
      <c r="D49" s="11"/>
      <c r="E49" s="11"/>
      <c r="F49" s="11"/>
    </row>
    <row r="50" spans="1:6" s="31" customFormat="1" ht="15">
      <c r="A50" s="7">
        <v>44</v>
      </c>
      <c r="B50" s="45"/>
      <c r="C50" s="11"/>
      <c r="D50" s="11"/>
      <c r="E50" s="11"/>
      <c r="F50" s="11"/>
    </row>
    <row r="51" spans="1:6" s="31" customFormat="1" ht="15">
      <c r="A51" s="44">
        <v>45</v>
      </c>
      <c r="B51" s="45"/>
      <c r="C51" s="11"/>
      <c r="D51" s="11"/>
      <c r="E51" s="11"/>
      <c r="F51" s="11"/>
    </row>
    <row r="52" spans="1:6" s="31" customFormat="1" ht="15">
      <c r="A52" s="7">
        <v>46</v>
      </c>
      <c r="B52" s="45"/>
      <c r="C52" s="11"/>
      <c r="D52" s="11"/>
      <c r="E52" s="11"/>
      <c r="F52" s="11"/>
    </row>
    <row r="53" spans="1:6" s="31" customFormat="1" ht="15">
      <c r="A53" s="44">
        <v>47</v>
      </c>
      <c r="B53" s="45"/>
      <c r="C53" s="11"/>
      <c r="D53" s="11"/>
      <c r="E53" s="11"/>
      <c r="F53" s="11"/>
    </row>
    <row r="54" spans="1:6" s="31" customFormat="1" ht="15">
      <c r="A54" s="7">
        <v>48</v>
      </c>
      <c r="B54" s="45"/>
      <c r="C54" s="11"/>
      <c r="D54" s="11"/>
      <c r="E54" s="11"/>
      <c r="F54" s="11"/>
    </row>
    <row r="55" spans="1:6" s="31" customFormat="1" ht="15">
      <c r="A55" s="44">
        <v>49</v>
      </c>
      <c r="B55" s="45"/>
      <c r="C55" s="11"/>
      <c r="D55" s="11"/>
      <c r="E55" s="11"/>
      <c r="F55" s="11"/>
    </row>
    <row r="56" spans="1:6" s="31" customFormat="1" ht="15">
      <c r="A56" s="7">
        <v>50</v>
      </c>
      <c r="B56" s="45"/>
      <c r="C56" s="11"/>
      <c r="D56" s="11"/>
      <c r="E56" s="11"/>
      <c r="F56" s="11"/>
    </row>
    <row r="57" spans="1:6" s="31" customFormat="1" ht="15">
      <c r="A57" s="44">
        <v>51</v>
      </c>
      <c r="B57" s="45"/>
      <c r="C57" s="11"/>
      <c r="D57" s="11"/>
      <c r="E57" s="11"/>
      <c r="F57" s="11"/>
    </row>
    <row r="58" spans="1:6" ht="15">
      <c r="A58" s="7">
        <v>52</v>
      </c>
      <c r="B58" s="45"/>
      <c r="C58" s="11"/>
      <c r="D58" s="11"/>
      <c r="E58" s="11"/>
      <c r="F58" s="11"/>
    </row>
    <row r="59" spans="1:6" ht="15">
      <c r="A59" s="44">
        <v>53</v>
      </c>
      <c r="B59" s="45"/>
      <c r="C59" s="11"/>
      <c r="D59" s="11"/>
      <c r="E59" s="11"/>
      <c r="F59" s="11"/>
    </row>
    <row r="60" spans="1:6" ht="15">
      <c r="A60" s="7">
        <v>54</v>
      </c>
      <c r="B60" s="45"/>
      <c r="C60" s="11"/>
      <c r="D60" s="11"/>
      <c r="E60" s="11"/>
      <c r="F60" s="11"/>
    </row>
    <row r="61" spans="1:6" ht="15">
      <c r="A61" s="44">
        <v>55</v>
      </c>
      <c r="B61" s="45"/>
      <c r="C61" s="11"/>
      <c r="D61" s="11"/>
      <c r="E61" s="11"/>
      <c r="F61" s="11"/>
    </row>
    <row r="62" spans="1:6" ht="15">
      <c r="A62" s="7">
        <v>56</v>
      </c>
      <c r="B62" s="45"/>
      <c r="C62" s="11"/>
      <c r="D62" s="11"/>
      <c r="E62" s="11"/>
      <c r="F62" s="11"/>
    </row>
    <row r="63" spans="1:6" ht="15">
      <c r="A63" s="44">
        <v>57</v>
      </c>
      <c r="B63" s="45"/>
      <c r="C63" s="11"/>
      <c r="D63" s="11"/>
      <c r="E63" s="11"/>
      <c r="F63" s="11"/>
    </row>
    <row r="64" spans="1:6" ht="15">
      <c r="A64" s="7">
        <v>58</v>
      </c>
      <c r="B64" s="45"/>
      <c r="C64" s="11"/>
      <c r="D64" s="11"/>
      <c r="E64" s="11"/>
      <c r="F64" s="11"/>
    </row>
    <row r="65" spans="1:6" ht="15">
      <c r="A65" s="44">
        <v>59</v>
      </c>
      <c r="B65" s="45"/>
      <c r="C65" s="11"/>
      <c r="D65" s="11"/>
      <c r="E65" s="11"/>
      <c r="F65" s="11"/>
    </row>
    <row r="66" spans="1:6" ht="15">
      <c r="A66" s="7">
        <v>60</v>
      </c>
      <c r="B66" s="45"/>
      <c r="C66" s="11"/>
      <c r="D66" s="11"/>
      <c r="E66" s="11"/>
      <c r="F66" s="11"/>
    </row>
    <row r="67" spans="1:6" ht="15">
      <c r="A67" s="44">
        <v>61</v>
      </c>
      <c r="B67" s="45"/>
      <c r="C67" s="11"/>
      <c r="D67" s="11"/>
      <c r="E67" s="11"/>
      <c r="F67" s="11"/>
    </row>
    <row r="68" spans="1:6" ht="15">
      <c r="A68" s="7">
        <v>62</v>
      </c>
      <c r="B68" s="45"/>
      <c r="C68" s="11"/>
      <c r="D68" s="11"/>
      <c r="E68" s="11"/>
      <c r="F68" s="11"/>
    </row>
    <row r="69" spans="1:6" ht="15">
      <c r="A69" s="44">
        <v>63</v>
      </c>
      <c r="B69" s="45"/>
      <c r="C69" s="11"/>
      <c r="D69" s="11"/>
      <c r="E69" s="11"/>
      <c r="F69" s="11"/>
    </row>
    <row r="70" spans="1:6" ht="15">
      <c r="A70" s="7">
        <v>64</v>
      </c>
      <c r="B70" s="45"/>
      <c r="C70" s="11"/>
      <c r="D70" s="11"/>
      <c r="E70" s="11"/>
      <c r="F70" s="11"/>
    </row>
    <row r="71" spans="1:6" ht="15">
      <c r="A71" s="44">
        <v>65</v>
      </c>
      <c r="B71" s="45"/>
      <c r="C71" s="11"/>
      <c r="D71" s="11"/>
      <c r="E71" s="11"/>
      <c r="F71" s="11"/>
    </row>
    <row r="72" spans="1:6" ht="15">
      <c r="A72" s="7">
        <v>66</v>
      </c>
      <c r="B72" s="45"/>
      <c r="C72" s="11"/>
      <c r="D72" s="11"/>
      <c r="E72" s="11"/>
      <c r="F72" s="11"/>
    </row>
  </sheetData>
  <mergeCells count="5">
    <mergeCell ref="A2:F2"/>
    <mergeCell ref="D3:F3"/>
    <mergeCell ref="C4:F4"/>
    <mergeCell ref="A4:A5"/>
    <mergeCell ref="B4:B5"/>
  </mergeCells>
  <phoneticPr fontId="29" type="noConversion"/>
  <printOptions horizontalCentered="1"/>
  <pageMargins left="0.75" right="0.75" top="0.78680555555555598" bottom="0.97916666666666696" header="0.50902777777777797" footer="0.50902777777777797"/>
  <pageSetup paperSize="9" fitToHeight="0" orientation="landscape" horizontalDpi="1200" verticalDpi="120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46"/>
  <sheetViews>
    <sheetView workbookViewId="0">
      <selection activeCell="C35" sqref="C35"/>
    </sheetView>
  </sheetViews>
  <sheetFormatPr defaultRowHeight="13.5"/>
  <cols>
    <col min="1" max="1" width="16.375" style="3" customWidth="1"/>
    <col min="2" max="2" width="53.75" style="3" customWidth="1"/>
    <col min="3" max="3" width="22.25" style="3" customWidth="1"/>
    <col min="4" max="10" width="9" style="3"/>
    <col min="11" max="11" width="12.375" style="3" customWidth="1"/>
    <col min="12" max="16384" width="9" style="3"/>
  </cols>
  <sheetData>
    <row r="1" spans="1:11" ht="15">
      <c r="A1" s="13" t="s">
        <v>140</v>
      </c>
      <c r="B1" s="14"/>
      <c r="C1" s="15"/>
    </row>
    <row r="2" spans="1:11" ht="26.25">
      <c r="A2" s="145" t="s">
        <v>211</v>
      </c>
      <c r="B2" s="146"/>
      <c r="C2" s="146"/>
    </row>
    <row r="3" spans="1:11" ht="15">
      <c r="A3" s="147" t="s">
        <v>1</v>
      </c>
      <c r="B3" s="148"/>
      <c r="C3" s="148"/>
    </row>
    <row r="4" spans="1:11" ht="15">
      <c r="A4" s="16" t="s">
        <v>141</v>
      </c>
      <c r="B4" s="16" t="s">
        <v>142</v>
      </c>
      <c r="C4" s="16" t="s">
        <v>143</v>
      </c>
      <c r="K4" s="29"/>
    </row>
    <row r="5" spans="1:11" ht="14.25">
      <c r="A5" s="149" t="s">
        <v>144</v>
      </c>
      <c r="B5" s="149"/>
      <c r="C5" s="17">
        <f>C6+C13+C23+C26+C31+C36+C41+C44</f>
        <v>12105.45</v>
      </c>
    </row>
    <row r="6" spans="1:11" ht="14.25">
      <c r="A6" s="18" t="s">
        <v>145</v>
      </c>
      <c r="B6" s="19" t="s">
        <v>146</v>
      </c>
      <c r="C6" s="20"/>
    </row>
    <row r="7" spans="1:11" ht="15">
      <c r="A7" s="21"/>
      <c r="B7" s="21" t="s">
        <v>147</v>
      </c>
      <c r="C7" s="22"/>
    </row>
    <row r="8" spans="1:11" ht="15">
      <c r="A8" s="21"/>
      <c r="B8" s="21" t="s">
        <v>148</v>
      </c>
      <c r="C8" s="22"/>
    </row>
    <row r="9" spans="1:11" ht="15">
      <c r="A9" s="23"/>
      <c r="B9" s="23" t="s">
        <v>149</v>
      </c>
      <c r="C9" s="22"/>
    </row>
    <row r="10" spans="1:11" ht="15">
      <c r="A10" s="21"/>
      <c r="B10" s="21" t="s">
        <v>150</v>
      </c>
      <c r="C10" s="22"/>
    </row>
    <row r="11" spans="1:11" ht="15">
      <c r="A11" s="21"/>
      <c r="B11" s="21" t="s">
        <v>151</v>
      </c>
      <c r="C11" s="22"/>
    </row>
    <row r="12" spans="1:11" ht="15">
      <c r="A12" s="21"/>
      <c r="B12" s="21" t="s">
        <v>152</v>
      </c>
      <c r="C12" s="22"/>
    </row>
    <row r="13" spans="1:11" ht="14.25">
      <c r="A13" s="18" t="s">
        <v>153</v>
      </c>
      <c r="B13" s="19" t="s">
        <v>154</v>
      </c>
      <c r="C13" s="20">
        <f>SUM(C14:C22)</f>
        <v>10498.210000000001</v>
      </c>
    </row>
    <row r="14" spans="1:11" ht="15">
      <c r="A14" s="23"/>
      <c r="B14" s="23" t="s">
        <v>155</v>
      </c>
      <c r="C14" s="22">
        <v>26</v>
      </c>
    </row>
    <row r="15" spans="1:11" ht="15">
      <c r="A15" s="21"/>
      <c r="B15" s="21" t="s">
        <v>156</v>
      </c>
      <c r="C15" s="22">
        <v>318.47000000000003</v>
      </c>
    </row>
    <row r="16" spans="1:11" ht="15">
      <c r="A16" s="21"/>
      <c r="B16" s="21" t="s">
        <v>157</v>
      </c>
      <c r="C16" s="22">
        <v>3359</v>
      </c>
    </row>
    <row r="17" spans="1:3" ht="15">
      <c r="A17" s="24"/>
      <c r="B17" s="24" t="s">
        <v>158</v>
      </c>
      <c r="C17" s="22">
        <v>2102.65</v>
      </c>
    </row>
    <row r="18" spans="1:3" ht="15">
      <c r="A18" s="21"/>
      <c r="B18" s="21" t="s">
        <v>159</v>
      </c>
      <c r="C18" s="22">
        <v>446</v>
      </c>
    </row>
    <row r="19" spans="1:3" ht="15">
      <c r="A19" s="24"/>
      <c r="B19" s="24" t="s">
        <v>160</v>
      </c>
      <c r="C19" s="22">
        <v>727.57</v>
      </c>
    </row>
    <row r="20" spans="1:3" ht="15">
      <c r="A20" s="21"/>
      <c r="B20" s="21" t="s">
        <v>161</v>
      </c>
      <c r="C20" s="22">
        <v>621.87</v>
      </c>
    </row>
    <row r="21" spans="1:3" ht="15">
      <c r="A21" s="25"/>
      <c r="B21" s="25" t="s">
        <v>162</v>
      </c>
      <c r="C21" s="22">
        <v>2595.9499999999998</v>
      </c>
    </row>
    <row r="22" spans="1:3" ht="15">
      <c r="A22" s="21"/>
      <c r="B22" s="21" t="s">
        <v>163</v>
      </c>
      <c r="C22" s="22">
        <v>300.7</v>
      </c>
    </row>
    <row r="23" spans="1:3" ht="14.25">
      <c r="A23" s="18" t="s">
        <v>164</v>
      </c>
      <c r="B23" s="19" t="s">
        <v>165</v>
      </c>
      <c r="C23" s="20">
        <f>SUM(C24:C25)</f>
        <v>412.65</v>
      </c>
    </row>
    <row r="24" spans="1:3" ht="15">
      <c r="A24" s="21"/>
      <c r="B24" s="21" t="s">
        <v>166</v>
      </c>
      <c r="C24" s="22">
        <v>77</v>
      </c>
    </row>
    <row r="25" spans="1:3" ht="15">
      <c r="A25" s="21"/>
      <c r="B25" s="21" t="s">
        <v>167</v>
      </c>
      <c r="C25" s="22">
        <v>335.65</v>
      </c>
    </row>
    <row r="26" spans="1:3" ht="14.25">
      <c r="A26" s="18" t="s">
        <v>168</v>
      </c>
      <c r="B26" s="19" t="s">
        <v>169</v>
      </c>
      <c r="C26" s="20">
        <f>SUM(C27:C30)</f>
        <v>564.59</v>
      </c>
    </row>
    <row r="27" spans="1:3" ht="15">
      <c r="A27" s="26"/>
      <c r="B27" s="26" t="s">
        <v>170</v>
      </c>
      <c r="C27" s="22">
        <f>90+349</f>
        <v>439</v>
      </c>
    </row>
    <row r="28" spans="1:3" ht="15">
      <c r="A28" s="27"/>
      <c r="B28" s="27" t="s">
        <v>171</v>
      </c>
      <c r="C28" s="22"/>
    </row>
    <row r="29" spans="1:3" ht="15">
      <c r="A29" s="28"/>
      <c r="B29" s="24" t="s">
        <v>172</v>
      </c>
      <c r="C29" s="22"/>
    </row>
    <row r="30" spans="1:3" ht="15">
      <c r="A30" s="23"/>
      <c r="B30" s="23" t="s">
        <v>173</v>
      </c>
      <c r="C30" s="22">
        <v>125.59</v>
      </c>
    </row>
    <row r="31" spans="1:3" ht="14.25">
      <c r="A31" s="18" t="s">
        <v>174</v>
      </c>
      <c r="B31" s="19" t="s">
        <v>175</v>
      </c>
      <c r="C31" s="20"/>
    </row>
    <row r="32" spans="1:3" ht="15">
      <c r="A32" s="23"/>
      <c r="B32" s="23" t="s">
        <v>176</v>
      </c>
      <c r="C32" s="22"/>
    </row>
    <row r="33" spans="1:3" ht="15">
      <c r="A33" s="21"/>
      <c r="B33" s="24" t="s">
        <v>177</v>
      </c>
      <c r="C33" s="22"/>
    </row>
    <row r="34" spans="1:3" ht="15">
      <c r="A34" s="21"/>
      <c r="B34" s="27" t="s">
        <v>178</v>
      </c>
      <c r="C34" s="22"/>
    </row>
    <row r="35" spans="1:3" ht="15">
      <c r="A35" s="23"/>
      <c r="B35" s="23" t="s">
        <v>179</v>
      </c>
      <c r="C35" s="22"/>
    </row>
    <row r="36" spans="1:3" ht="14.25">
      <c r="A36" s="18" t="s">
        <v>180</v>
      </c>
      <c r="B36" s="19" t="s">
        <v>181</v>
      </c>
      <c r="C36" s="20">
        <f>SUM(C37:C40)</f>
        <v>600</v>
      </c>
    </row>
    <row r="37" spans="1:3" ht="15">
      <c r="A37" s="21"/>
      <c r="B37" s="21" t="s">
        <v>182</v>
      </c>
      <c r="C37" s="22"/>
    </row>
    <row r="38" spans="1:3" ht="15">
      <c r="A38" s="21"/>
      <c r="B38" s="21" t="s">
        <v>183</v>
      </c>
      <c r="C38" s="22"/>
    </row>
    <row r="39" spans="1:3" ht="15">
      <c r="A39" s="21"/>
      <c r="B39" s="21" t="s">
        <v>184</v>
      </c>
      <c r="C39" s="22">
        <v>600</v>
      </c>
    </row>
    <row r="40" spans="1:3" ht="15">
      <c r="A40" s="21"/>
      <c r="B40" s="21" t="s">
        <v>185</v>
      </c>
      <c r="C40" s="22"/>
    </row>
    <row r="41" spans="1:3" ht="14.25">
      <c r="A41" s="18" t="s">
        <v>186</v>
      </c>
      <c r="B41" s="19" t="s">
        <v>187</v>
      </c>
      <c r="C41" s="20">
        <f>SUM(C42:C44)</f>
        <v>30</v>
      </c>
    </row>
    <row r="42" spans="1:3" ht="15">
      <c r="A42" s="21"/>
      <c r="B42" s="21" t="s">
        <v>188</v>
      </c>
      <c r="C42" s="22">
        <v>30</v>
      </c>
    </row>
    <row r="43" spans="1:3" ht="15">
      <c r="A43" s="21"/>
      <c r="B43" s="21" t="s">
        <v>189</v>
      </c>
      <c r="C43" s="22"/>
    </row>
    <row r="44" spans="1:3" ht="14.25">
      <c r="A44" s="18" t="s">
        <v>190</v>
      </c>
      <c r="B44" s="19" t="s">
        <v>191</v>
      </c>
      <c r="C44" s="20"/>
    </row>
    <row r="46" spans="1:3">
      <c r="A46" s="3" t="s">
        <v>192</v>
      </c>
    </row>
  </sheetData>
  <mergeCells count="3">
    <mergeCell ref="A2:C2"/>
    <mergeCell ref="A3:C3"/>
    <mergeCell ref="A5:B5"/>
  </mergeCells>
  <phoneticPr fontId="29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 horizontalDpi="1200" verticalDpi="120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4"/>
  <sheetViews>
    <sheetView showZeros="0" tabSelected="1" workbookViewId="0">
      <pane ySplit="6" topLeftCell="A7" activePane="bottomLeft" state="frozen"/>
      <selection pane="bottomLeft" activeCell="B6" sqref="B6"/>
    </sheetView>
  </sheetViews>
  <sheetFormatPr defaultRowHeight="13.5"/>
  <cols>
    <col min="1" max="1" width="53.75" style="2" customWidth="1"/>
    <col min="2" max="2" width="16.875" style="2" customWidth="1"/>
    <col min="3" max="8" width="11.75" style="2" customWidth="1"/>
    <col min="9" max="9" width="6.5" style="3" customWidth="1"/>
    <col min="10" max="16384" width="9" style="3"/>
  </cols>
  <sheetData>
    <row r="1" spans="1:8" ht="23.1" customHeight="1">
      <c r="A1" s="4" t="s">
        <v>193</v>
      </c>
      <c r="B1" s="4"/>
      <c r="C1" s="5"/>
      <c r="D1" s="5"/>
      <c r="E1" s="5"/>
      <c r="F1" s="5"/>
      <c r="G1" s="5"/>
      <c r="H1" s="5"/>
    </row>
    <row r="2" spans="1:8" ht="30.95" customHeight="1">
      <c r="A2" s="150" t="s">
        <v>212</v>
      </c>
      <c r="B2" s="150"/>
      <c r="C2" s="150"/>
      <c r="D2" s="150"/>
      <c r="E2" s="150"/>
      <c r="F2" s="150"/>
      <c r="G2" s="150"/>
      <c r="H2" s="150"/>
    </row>
    <row r="3" spans="1:8" ht="29.1" customHeight="1">
      <c r="A3" s="132" t="s">
        <v>1</v>
      </c>
      <c r="B3" s="133"/>
      <c r="C3" s="133"/>
      <c r="D3" s="133"/>
      <c r="E3" s="133"/>
      <c r="F3" s="133"/>
      <c r="G3" s="133"/>
      <c r="H3" s="133"/>
    </row>
    <row r="4" spans="1:8" s="1" customFormat="1" ht="20.100000000000001" customHeight="1">
      <c r="A4" s="137" t="s">
        <v>120</v>
      </c>
      <c r="B4" s="137" t="s">
        <v>123</v>
      </c>
      <c r="C4" s="137" t="s">
        <v>194</v>
      </c>
      <c r="D4" s="138"/>
      <c r="E4" s="137" t="s">
        <v>195</v>
      </c>
      <c r="F4" s="137" t="s">
        <v>196</v>
      </c>
      <c r="G4" s="137" t="s">
        <v>197</v>
      </c>
      <c r="H4" s="137" t="s">
        <v>235</v>
      </c>
    </row>
    <row r="5" spans="1:8" s="1" customFormat="1" ht="20.100000000000001" customHeight="1">
      <c r="A5" s="138"/>
      <c r="B5" s="138"/>
      <c r="C5" s="6" t="s">
        <v>198</v>
      </c>
      <c r="D5" s="6" t="s">
        <v>199</v>
      </c>
      <c r="E5" s="138"/>
      <c r="F5" s="138"/>
      <c r="G5" s="138"/>
      <c r="H5" s="138"/>
    </row>
    <row r="6" spans="1:8" s="1" customFormat="1" ht="20.100000000000001" customHeight="1">
      <c r="A6" s="8" t="s">
        <v>123</v>
      </c>
      <c r="B6" s="9">
        <f t="shared" ref="B6:G6" si="0">SUM(B7:B13)</f>
        <v>296.88</v>
      </c>
      <c r="C6" s="9">
        <f t="shared" si="0"/>
        <v>12</v>
      </c>
      <c r="D6" s="9">
        <f t="shared" si="0"/>
        <v>67.5</v>
      </c>
      <c r="E6" s="9">
        <f t="shared" si="0"/>
        <v>30</v>
      </c>
      <c r="F6" s="9">
        <f t="shared" si="0"/>
        <v>50.58</v>
      </c>
      <c r="G6" s="9">
        <f t="shared" si="0"/>
        <v>37.15</v>
      </c>
      <c r="H6" s="9">
        <f>SUM(H7:H13)</f>
        <v>99.65</v>
      </c>
    </row>
    <row r="7" spans="1:8" s="1" customFormat="1" ht="20.100000000000001" customHeight="1">
      <c r="A7" s="10" t="s">
        <v>213</v>
      </c>
      <c r="B7" s="11">
        <f>SUM(C7:H7)</f>
        <v>175.5</v>
      </c>
      <c r="C7" s="11">
        <v>12</v>
      </c>
      <c r="D7" s="11">
        <v>32.5</v>
      </c>
      <c r="E7" s="11">
        <v>30</v>
      </c>
      <c r="F7" s="11">
        <v>36</v>
      </c>
      <c r="G7" s="11">
        <v>35</v>
      </c>
      <c r="H7" s="11">
        <v>30</v>
      </c>
    </row>
    <row r="8" spans="1:8" s="1" customFormat="1" ht="20.100000000000001" customHeight="1">
      <c r="A8" s="10" t="s">
        <v>217</v>
      </c>
      <c r="B8" s="11">
        <f t="shared" ref="B8:B13" si="1">SUM(C8:H8)</f>
        <v>42.5</v>
      </c>
      <c r="C8" s="11"/>
      <c r="D8" s="11">
        <v>32.5</v>
      </c>
      <c r="E8" s="11"/>
      <c r="F8" s="11">
        <v>5</v>
      </c>
      <c r="G8" s="11">
        <v>2</v>
      </c>
      <c r="H8" s="11">
        <v>3</v>
      </c>
    </row>
    <row r="9" spans="1:8" s="1" customFormat="1" ht="20.100000000000001" customHeight="1">
      <c r="A9" s="10" t="s">
        <v>215</v>
      </c>
      <c r="B9" s="11">
        <f t="shared" si="1"/>
        <v>9.1</v>
      </c>
      <c r="C9" s="11"/>
      <c r="D9" s="11"/>
      <c r="E9" s="11"/>
      <c r="F9" s="11"/>
      <c r="G9" s="11"/>
      <c r="H9" s="11">
        <v>9.1</v>
      </c>
    </row>
    <row r="10" spans="1:8" s="1" customFormat="1" ht="20.100000000000001" customHeight="1">
      <c r="A10" s="10" t="s">
        <v>219</v>
      </c>
      <c r="B10" s="11">
        <f t="shared" si="1"/>
        <v>30.55</v>
      </c>
      <c r="C10" s="11"/>
      <c r="D10" s="11"/>
      <c r="E10" s="11"/>
      <c r="F10" s="11">
        <v>5</v>
      </c>
      <c r="G10" s="11"/>
      <c r="H10" s="11">
        <v>25.55</v>
      </c>
    </row>
    <row r="11" spans="1:8" s="1" customFormat="1" ht="20.100000000000001" customHeight="1">
      <c r="A11" s="10" t="s">
        <v>221</v>
      </c>
      <c r="B11" s="11">
        <f t="shared" si="1"/>
        <v>37</v>
      </c>
      <c r="C11" s="11"/>
      <c r="D11" s="11">
        <v>2.5</v>
      </c>
      <c r="E11" s="11"/>
      <c r="F11" s="11">
        <v>4.5</v>
      </c>
      <c r="G11" s="11"/>
      <c r="H11" s="11">
        <v>30</v>
      </c>
    </row>
    <row r="12" spans="1:8" s="1" customFormat="1" ht="20.100000000000001" customHeight="1">
      <c r="A12" s="50" t="s">
        <v>228</v>
      </c>
      <c r="B12" s="11">
        <f t="shared" si="1"/>
        <v>1</v>
      </c>
      <c r="C12" s="11"/>
      <c r="D12" s="11"/>
      <c r="E12" s="11"/>
      <c r="F12" s="11"/>
      <c r="G12" s="11"/>
      <c r="H12" s="11">
        <v>1</v>
      </c>
    </row>
    <row r="13" spans="1:8" s="1" customFormat="1" ht="20.100000000000001" customHeight="1">
      <c r="A13" s="10" t="s">
        <v>223</v>
      </c>
      <c r="B13" s="11">
        <f t="shared" si="1"/>
        <v>1.23</v>
      </c>
      <c r="C13" s="11"/>
      <c r="D13" s="11"/>
      <c r="E13" s="11"/>
      <c r="F13" s="11">
        <v>0.08</v>
      </c>
      <c r="G13" s="11">
        <v>0.15</v>
      </c>
      <c r="H13" s="11">
        <v>1</v>
      </c>
    </row>
    <row r="14" spans="1:8" s="1" customFormat="1" ht="20.100000000000001" customHeight="1">
      <c r="A14" s="10"/>
      <c r="B14" s="11"/>
      <c r="C14" s="11"/>
      <c r="D14" s="11"/>
      <c r="E14" s="11"/>
      <c r="F14" s="11"/>
      <c r="G14" s="11"/>
      <c r="H14" s="11"/>
    </row>
    <row r="15" spans="1:8" s="1" customFormat="1" ht="20.100000000000001" customHeight="1">
      <c r="A15" s="10"/>
      <c r="B15" s="11"/>
      <c r="C15" s="11"/>
      <c r="D15" s="11"/>
      <c r="E15" s="11"/>
      <c r="F15" s="11"/>
      <c r="G15" s="11"/>
      <c r="H15" s="11"/>
    </row>
    <row r="16" spans="1:8" s="1" customFormat="1" ht="20.100000000000001" customHeight="1">
      <c r="A16" s="10"/>
      <c r="B16" s="11"/>
      <c r="C16" s="11"/>
      <c r="D16" s="11"/>
      <c r="E16" s="11"/>
      <c r="F16" s="11"/>
      <c r="G16" s="11"/>
      <c r="H16" s="11"/>
    </row>
    <row r="17" spans="1:8" s="1" customFormat="1" ht="20.100000000000001" customHeight="1">
      <c r="A17" s="10"/>
      <c r="B17" s="11"/>
      <c r="C17" s="11"/>
      <c r="D17" s="11"/>
      <c r="E17" s="11"/>
      <c r="F17" s="11"/>
      <c r="G17" s="11"/>
      <c r="H17" s="11"/>
    </row>
    <row r="18" spans="1:8" s="1" customFormat="1" ht="20.100000000000001" customHeight="1">
      <c r="A18" s="10"/>
      <c r="B18" s="11"/>
      <c r="C18" s="11"/>
      <c r="D18" s="11"/>
      <c r="E18" s="11"/>
      <c r="F18" s="11"/>
      <c r="G18" s="11"/>
      <c r="H18" s="11"/>
    </row>
    <row r="19" spans="1:8" s="1" customFormat="1" ht="20.100000000000001" customHeight="1">
      <c r="A19" s="10"/>
      <c r="B19" s="11"/>
      <c r="C19" s="11"/>
      <c r="D19" s="11"/>
      <c r="E19" s="11"/>
      <c r="F19" s="11"/>
      <c r="G19" s="11"/>
      <c r="H19" s="11"/>
    </row>
    <row r="20" spans="1:8" s="1" customFormat="1" ht="20.100000000000001" customHeight="1">
      <c r="A20" s="10"/>
      <c r="B20" s="11"/>
      <c r="C20" s="11"/>
      <c r="D20" s="11"/>
      <c r="E20" s="11"/>
      <c r="F20" s="11"/>
      <c r="G20" s="11"/>
      <c r="H20" s="11"/>
    </row>
    <row r="21" spans="1:8" s="1" customFormat="1" ht="20.100000000000001" customHeight="1">
      <c r="A21" s="10"/>
      <c r="B21" s="11"/>
      <c r="C21" s="11"/>
      <c r="D21" s="11"/>
      <c r="E21" s="11"/>
      <c r="F21" s="11"/>
      <c r="G21" s="11"/>
      <c r="H21" s="11"/>
    </row>
    <row r="22" spans="1:8" s="1" customFormat="1" ht="20.100000000000001" customHeight="1">
      <c r="A22" s="10"/>
      <c r="B22" s="11"/>
      <c r="C22" s="11"/>
      <c r="D22" s="11"/>
      <c r="E22" s="11"/>
      <c r="F22" s="11"/>
      <c r="G22" s="11"/>
      <c r="H22" s="11"/>
    </row>
    <row r="23" spans="1:8" s="1" customFormat="1" ht="20.100000000000001" customHeight="1">
      <c r="A23" s="10"/>
      <c r="B23" s="11"/>
      <c r="C23" s="11"/>
      <c r="D23" s="11"/>
      <c r="E23" s="11"/>
      <c r="F23" s="11"/>
      <c r="G23" s="11"/>
      <c r="H23" s="11"/>
    </row>
    <row r="24" spans="1:8" s="1" customFormat="1" ht="20.100000000000001" customHeight="1">
      <c r="A24" s="10"/>
      <c r="B24" s="11"/>
      <c r="C24" s="11"/>
      <c r="D24" s="11"/>
      <c r="E24" s="11"/>
      <c r="F24" s="11"/>
      <c r="G24" s="11"/>
      <c r="H24" s="11"/>
    </row>
    <row r="25" spans="1:8" s="1" customFormat="1" ht="20.100000000000001" customHeight="1">
      <c r="A25" s="10"/>
      <c r="B25" s="11"/>
      <c r="C25" s="11"/>
      <c r="D25" s="11"/>
      <c r="E25" s="11"/>
      <c r="F25" s="11"/>
      <c r="G25" s="11"/>
      <c r="H25" s="11"/>
    </row>
    <row r="26" spans="1:8" s="1" customFormat="1" ht="20.100000000000001" customHeight="1">
      <c r="A26" s="10"/>
      <c r="B26" s="11"/>
      <c r="C26" s="11"/>
      <c r="D26" s="11"/>
      <c r="E26" s="11"/>
      <c r="F26" s="11"/>
      <c r="G26" s="11"/>
      <c r="H26" s="11"/>
    </row>
    <row r="27" spans="1:8" s="1" customFormat="1" ht="20.100000000000001" customHeight="1">
      <c r="A27" s="10"/>
      <c r="B27" s="11"/>
      <c r="C27" s="11"/>
      <c r="D27" s="11"/>
      <c r="E27" s="11"/>
      <c r="F27" s="11"/>
      <c r="G27" s="11"/>
      <c r="H27" s="11"/>
    </row>
    <row r="28" spans="1:8" s="1" customFormat="1" ht="20.100000000000001" customHeight="1">
      <c r="A28" s="10"/>
      <c r="B28" s="11"/>
      <c r="C28" s="11"/>
      <c r="D28" s="11"/>
      <c r="E28" s="11"/>
      <c r="F28" s="11"/>
      <c r="G28" s="11"/>
      <c r="H28" s="11"/>
    </row>
    <row r="29" spans="1:8" s="1" customFormat="1" ht="20.100000000000001" customHeight="1">
      <c r="A29" s="10"/>
      <c r="B29" s="11"/>
      <c r="C29" s="11"/>
      <c r="D29" s="11"/>
      <c r="E29" s="11"/>
      <c r="F29" s="11"/>
      <c r="G29" s="11"/>
      <c r="H29" s="11"/>
    </row>
    <row r="30" spans="1:8" s="1" customFormat="1" ht="20.100000000000001" customHeight="1">
      <c r="A30" s="10"/>
      <c r="B30" s="11"/>
      <c r="C30" s="11"/>
      <c r="D30" s="11"/>
      <c r="E30" s="11"/>
      <c r="F30" s="11"/>
      <c r="G30" s="11"/>
      <c r="H30" s="11"/>
    </row>
    <row r="31" spans="1:8" s="1" customFormat="1" ht="20.100000000000001" customHeight="1">
      <c r="A31" s="10"/>
      <c r="B31" s="11"/>
      <c r="C31" s="11"/>
      <c r="D31" s="11"/>
      <c r="E31" s="11"/>
      <c r="F31" s="11"/>
      <c r="G31" s="11"/>
      <c r="H31" s="11"/>
    </row>
    <row r="32" spans="1:8" s="1" customFormat="1" ht="20.100000000000001" customHeight="1">
      <c r="A32" s="10"/>
      <c r="B32" s="11"/>
      <c r="C32" s="11"/>
      <c r="D32" s="11"/>
      <c r="E32" s="11"/>
      <c r="F32" s="11"/>
      <c r="G32" s="11"/>
      <c r="H32" s="11"/>
    </row>
    <row r="33" spans="1:8" s="1" customFormat="1" ht="20.100000000000001" customHeight="1">
      <c r="A33" s="10"/>
      <c r="B33" s="11"/>
      <c r="C33" s="11"/>
      <c r="D33" s="11"/>
      <c r="E33" s="11"/>
      <c r="F33" s="11"/>
      <c r="G33" s="11"/>
      <c r="H33" s="11"/>
    </row>
    <row r="34" spans="1:8" s="1" customFormat="1" ht="20.100000000000001" customHeight="1">
      <c r="A34" s="10"/>
      <c r="B34" s="11"/>
      <c r="C34" s="11"/>
      <c r="D34" s="11"/>
      <c r="E34" s="11"/>
      <c r="F34" s="11"/>
      <c r="G34" s="11"/>
      <c r="H34" s="11"/>
    </row>
    <row r="35" spans="1:8" s="1" customFormat="1" ht="20.100000000000001" customHeight="1">
      <c r="A35" s="10"/>
      <c r="B35" s="11"/>
      <c r="C35" s="11"/>
      <c r="D35" s="11"/>
      <c r="E35" s="11"/>
      <c r="F35" s="11"/>
      <c r="G35" s="11"/>
      <c r="H35" s="11"/>
    </row>
    <row r="36" spans="1:8" s="1" customFormat="1" ht="20.100000000000001" customHeight="1">
      <c r="A36" s="10"/>
      <c r="B36" s="11"/>
      <c r="C36" s="11"/>
      <c r="D36" s="11"/>
      <c r="E36" s="11"/>
      <c r="F36" s="11"/>
      <c r="G36" s="11"/>
      <c r="H36" s="11"/>
    </row>
    <row r="37" spans="1:8" s="1" customFormat="1" ht="20.100000000000001" customHeight="1">
      <c r="A37" s="10"/>
      <c r="B37" s="11"/>
      <c r="C37" s="11"/>
      <c r="D37" s="11"/>
      <c r="E37" s="11"/>
      <c r="F37" s="11"/>
      <c r="G37" s="11"/>
      <c r="H37" s="11"/>
    </row>
    <row r="38" spans="1:8" s="1" customFormat="1" ht="20.100000000000001" customHeight="1">
      <c r="A38" s="10"/>
      <c r="B38" s="11"/>
      <c r="C38" s="11"/>
      <c r="D38" s="11"/>
      <c r="E38" s="11"/>
      <c r="F38" s="11"/>
      <c r="G38" s="11"/>
      <c r="H38" s="11"/>
    </row>
    <row r="39" spans="1:8" s="1" customFormat="1" ht="20.100000000000001" customHeight="1">
      <c r="A39" s="10"/>
      <c r="B39" s="11"/>
      <c r="C39" s="11"/>
      <c r="D39" s="11"/>
      <c r="E39" s="11"/>
      <c r="F39" s="11"/>
      <c r="G39" s="11"/>
      <c r="H39" s="11"/>
    </row>
    <row r="40" spans="1:8" s="1" customFormat="1" ht="20.100000000000001" customHeight="1">
      <c r="A40" s="10"/>
      <c r="B40" s="11"/>
      <c r="C40" s="11"/>
      <c r="D40" s="11"/>
      <c r="E40" s="11"/>
      <c r="F40" s="11"/>
      <c r="G40" s="11"/>
      <c r="H40" s="11"/>
    </row>
    <row r="41" spans="1:8" s="1" customFormat="1" ht="20.100000000000001" customHeight="1">
      <c r="A41" s="10"/>
      <c r="B41" s="11"/>
      <c r="C41" s="11"/>
      <c r="D41" s="11"/>
      <c r="E41" s="11"/>
      <c r="F41" s="11"/>
      <c r="G41" s="11"/>
      <c r="H41" s="11"/>
    </row>
    <row r="42" spans="1:8" s="1" customFormat="1" ht="20.100000000000001" customHeight="1">
      <c r="A42" s="10"/>
      <c r="B42" s="11"/>
      <c r="C42" s="11"/>
      <c r="D42" s="11"/>
      <c r="E42" s="11"/>
      <c r="F42" s="11"/>
      <c r="G42" s="11"/>
      <c r="H42" s="11"/>
    </row>
    <row r="43" spans="1:8" s="1" customFormat="1" ht="20.100000000000001" customHeight="1">
      <c r="A43" s="10"/>
      <c r="B43" s="11"/>
      <c r="C43" s="11"/>
      <c r="D43" s="11"/>
      <c r="E43" s="11"/>
      <c r="F43" s="11"/>
      <c r="G43" s="11"/>
      <c r="H43" s="11"/>
    </row>
    <row r="44" spans="1:8" s="1" customFormat="1" ht="20.100000000000001" customHeight="1">
      <c r="A44" s="10"/>
      <c r="B44" s="11"/>
      <c r="C44" s="11"/>
      <c r="D44" s="11"/>
      <c r="E44" s="11"/>
      <c r="F44" s="11"/>
      <c r="G44" s="11"/>
      <c r="H44" s="11"/>
    </row>
    <row r="45" spans="1:8" s="1" customFormat="1" ht="20.100000000000001" customHeight="1">
      <c r="A45" s="10"/>
      <c r="B45" s="11"/>
      <c r="C45" s="11"/>
      <c r="D45" s="11"/>
      <c r="E45" s="11"/>
      <c r="F45" s="11"/>
      <c r="G45" s="11"/>
      <c r="H45" s="11"/>
    </row>
    <row r="46" spans="1:8" s="1" customFormat="1" ht="20.100000000000001" customHeight="1">
      <c r="A46" s="10"/>
      <c r="B46" s="11"/>
      <c r="C46" s="11"/>
      <c r="D46" s="11"/>
      <c r="E46" s="11"/>
      <c r="F46" s="11"/>
      <c r="G46" s="11"/>
      <c r="H46" s="11"/>
    </row>
    <row r="47" spans="1:8" s="1" customFormat="1" ht="20.100000000000001" customHeight="1">
      <c r="A47" s="10"/>
      <c r="B47" s="11"/>
      <c r="C47" s="11"/>
      <c r="D47" s="11"/>
      <c r="E47" s="11"/>
      <c r="F47" s="11"/>
      <c r="G47" s="11"/>
      <c r="H47" s="11"/>
    </row>
    <row r="48" spans="1:8" s="1" customFormat="1" ht="20.100000000000001" customHeight="1">
      <c r="A48" s="10"/>
      <c r="B48" s="11"/>
      <c r="C48" s="11"/>
      <c r="D48" s="11"/>
      <c r="E48" s="11"/>
      <c r="F48" s="11"/>
      <c r="G48" s="11"/>
      <c r="H48" s="11"/>
    </row>
    <row r="49" spans="1:8" s="1" customFormat="1" ht="20.100000000000001" customHeight="1">
      <c r="A49" s="10"/>
      <c r="B49" s="11"/>
      <c r="C49" s="11"/>
      <c r="D49" s="11"/>
      <c r="E49" s="11"/>
      <c r="F49" s="11"/>
      <c r="G49" s="11"/>
      <c r="H49" s="11"/>
    </row>
    <row r="50" spans="1:8" s="1" customFormat="1" ht="20.100000000000001" customHeight="1">
      <c r="A50" s="10"/>
      <c r="B50" s="11"/>
      <c r="C50" s="11"/>
      <c r="D50" s="11"/>
      <c r="E50" s="11"/>
      <c r="F50" s="11"/>
      <c r="G50" s="11"/>
      <c r="H50" s="11"/>
    </row>
    <row r="51" spans="1:8" s="1" customFormat="1" ht="20.100000000000001" customHeight="1">
      <c r="A51" s="10"/>
      <c r="B51" s="11"/>
      <c r="C51" s="11"/>
      <c r="D51" s="11"/>
      <c r="E51" s="11"/>
      <c r="F51" s="11"/>
      <c r="G51" s="11"/>
      <c r="H51" s="11"/>
    </row>
    <row r="52" spans="1:8" s="1" customFormat="1" ht="20.100000000000001" customHeight="1">
      <c r="A52" s="10"/>
      <c r="B52" s="11"/>
      <c r="C52" s="11"/>
      <c r="D52" s="11"/>
      <c r="E52" s="11"/>
      <c r="F52" s="11"/>
      <c r="G52" s="11"/>
      <c r="H52" s="11"/>
    </row>
    <row r="53" spans="1:8" s="1" customFormat="1" ht="20.100000000000001" customHeight="1">
      <c r="A53" s="10"/>
      <c r="B53" s="11"/>
      <c r="C53" s="11"/>
      <c r="D53" s="11"/>
      <c r="E53" s="11"/>
      <c r="F53" s="11"/>
      <c r="G53" s="11"/>
      <c r="H53" s="11"/>
    </row>
    <row r="54" spans="1:8" s="1" customFormat="1" ht="20.100000000000001" customHeight="1">
      <c r="A54" s="10"/>
      <c r="B54" s="11"/>
      <c r="C54" s="11"/>
      <c r="D54" s="11"/>
      <c r="E54" s="11"/>
      <c r="F54" s="11"/>
      <c r="G54" s="11"/>
      <c r="H54" s="11"/>
    </row>
    <row r="55" spans="1:8" s="1" customFormat="1" ht="20.100000000000001" customHeight="1">
      <c r="A55" s="10"/>
      <c r="B55" s="11"/>
      <c r="C55" s="11"/>
      <c r="D55" s="11"/>
      <c r="E55" s="11"/>
      <c r="F55" s="11"/>
      <c r="G55" s="11"/>
      <c r="H55" s="11"/>
    </row>
    <row r="56" spans="1:8" s="1" customFormat="1" ht="20.100000000000001" customHeight="1">
      <c r="A56" s="10"/>
      <c r="B56" s="11"/>
      <c r="C56" s="11"/>
      <c r="D56" s="11"/>
      <c r="E56" s="11"/>
      <c r="F56" s="11"/>
      <c r="G56" s="11"/>
      <c r="H56" s="11"/>
    </row>
    <row r="57" spans="1:8" s="1" customFormat="1" ht="20.100000000000001" customHeight="1">
      <c r="A57" s="10"/>
      <c r="B57" s="11"/>
      <c r="C57" s="11"/>
      <c r="D57" s="11"/>
      <c r="E57" s="11"/>
      <c r="F57" s="11"/>
      <c r="G57" s="11"/>
      <c r="H57" s="11"/>
    </row>
    <row r="58" spans="1:8" s="1" customFormat="1" ht="20.100000000000001" customHeight="1">
      <c r="A58" s="10"/>
      <c r="B58" s="11"/>
      <c r="C58" s="11"/>
      <c r="D58" s="11"/>
      <c r="E58" s="11"/>
      <c r="F58" s="11"/>
      <c r="G58" s="11"/>
      <c r="H58" s="11"/>
    </row>
    <row r="59" spans="1:8" ht="20.100000000000001" customHeight="1">
      <c r="A59" s="10"/>
      <c r="B59" s="11"/>
      <c r="C59" s="11"/>
      <c r="D59" s="11"/>
      <c r="E59" s="11"/>
      <c r="F59" s="11"/>
      <c r="G59" s="11"/>
      <c r="H59" s="11"/>
    </row>
    <row r="60" spans="1:8" ht="20.100000000000001" customHeight="1">
      <c r="A60" s="10"/>
      <c r="B60" s="11"/>
      <c r="C60" s="11"/>
      <c r="D60" s="11"/>
      <c r="E60" s="11"/>
      <c r="F60" s="11"/>
      <c r="G60" s="11"/>
      <c r="H60" s="11"/>
    </row>
    <row r="61" spans="1:8" ht="20.100000000000001" customHeight="1">
      <c r="A61" s="10"/>
      <c r="B61" s="11"/>
      <c r="C61" s="11"/>
      <c r="D61" s="11"/>
      <c r="E61" s="11"/>
      <c r="F61" s="11"/>
      <c r="G61" s="11"/>
      <c r="H61" s="11"/>
    </row>
    <row r="62" spans="1:8" ht="20.100000000000001" customHeight="1">
      <c r="A62" s="10"/>
      <c r="B62" s="11"/>
      <c r="C62" s="11"/>
      <c r="D62" s="11"/>
      <c r="E62" s="11"/>
      <c r="F62" s="11"/>
      <c r="G62" s="11"/>
      <c r="H62" s="11"/>
    </row>
    <row r="63" spans="1:8" ht="20.100000000000001" customHeight="1">
      <c r="A63" s="10"/>
      <c r="B63" s="11"/>
      <c r="C63" s="11"/>
      <c r="D63" s="11"/>
      <c r="E63" s="11"/>
      <c r="F63" s="11"/>
      <c r="G63" s="11"/>
      <c r="H63" s="11"/>
    </row>
    <row r="64" spans="1:8" ht="20.100000000000001" customHeight="1">
      <c r="A64" s="12"/>
      <c r="B64" s="11"/>
      <c r="C64" s="11"/>
      <c r="D64" s="11"/>
      <c r="E64" s="11"/>
      <c r="F64" s="11"/>
      <c r="G64" s="11"/>
      <c r="H64" s="11"/>
    </row>
  </sheetData>
  <mergeCells count="9">
    <mergeCell ref="A2:H2"/>
    <mergeCell ref="A3:H3"/>
    <mergeCell ref="C4:D4"/>
    <mergeCell ref="A4:A5"/>
    <mergeCell ref="B4:B5"/>
    <mergeCell ref="E4:E5"/>
    <mergeCell ref="F4:F5"/>
    <mergeCell ref="G4:G5"/>
    <mergeCell ref="H4:H5"/>
  </mergeCells>
  <phoneticPr fontId="29" type="noConversion"/>
  <printOptions horizontalCentered="1"/>
  <pageMargins left="0.16111111111111101" right="0.16111111111111101" top="0.66874999999999996" bottom="0.94444444444444398" header="0.50763888888888897" footer="0.50763888888888897"/>
  <pageSetup paperSize="9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pane xSplit="1" ySplit="4" topLeftCell="B5" activePane="bottomRight" state="frozen"/>
      <selection pane="topRight"/>
      <selection pane="bottomLeft"/>
      <selection pane="bottomRight" activeCell="C17" sqref="C17"/>
    </sheetView>
  </sheetViews>
  <sheetFormatPr defaultColWidth="9" defaultRowHeight="13.5"/>
  <cols>
    <col min="1" max="1" width="31.5" customWidth="1"/>
    <col min="2" max="2" width="10.875" customWidth="1"/>
    <col min="3" max="3" width="10.75" style="65" customWidth="1"/>
    <col min="4" max="4" width="9" style="65" customWidth="1"/>
    <col min="5" max="5" width="29.5" customWidth="1"/>
    <col min="6" max="6" width="10.875" customWidth="1"/>
    <col min="7" max="7" width="12" style="65" customWidth="1"/>
    <col min="8" max="8" width="9.75" style="65" customWidth="1"/>
    <col min="9" max="9" width="12.375" customWidth="1"/>
  </cols>
  <sheetData>
    <row r="1" spans="1:9" ht="15">
      <c r="A1" s="94" t="s">
        <v>50</v>
      </c>
      <c r="B1" s="94"/>
      <c r="C1" s="54"/>
      <c r="D1" s="54"/>
      <c r="E1" s="53"/>
      <c r="F1" s="53"/>
      <c r="G1" s="54"/>
      <c r="H1" s="54"/>
    </row>
    <row r="2" spans="1:9" ht="25.9" customHeight="1">
      <c r="A2" s="128" t="s">
        <v>201</v>
      </c>
      <c r="B2" s="128"/>
      <c r="C2" s="128"/>
      <c r="D2" s="128"/>
      <c r="E2" s="128"/>
      <c r="F2" s="128"/>
      <c r="G2" s="128"/>
      <c r="H2" s="128"/>
    </row>
    <row r="3" spans="1:9" ht="15">
      <c r="A3" s="129" t="s">
        <v>51</v>
      </c>
      <c r="B3" s="129"/>
      <c r="C3" s="129"/>
      <c r="D3" s="129"/>
      <c r="E3" s="129"/>
      <c r="F3" s="129"/>
      <c r="G3" s="129"/>
      <c r="H3" s="129"/>
    </row>
    <row r="4" spans="1:9" ht="36" customHeight="1">
      <c r="A4" s="88" t="s">
        <v>2</v>
      </c>
      <c r="B4" s="67" t="s">
        <v>4</v>
      </c>
      <c r="C4" s="67" t="s">
        <v>52</v>
      </c>
      <c r="D4" s="88" t="s">
        <v>53</v>
      </c>
      <c r="E4" s="68" t="s">
        <v>54</v>
      </c>
      <c r="F4" s="67" t="s">
        <v>8</v>
      </c>
      <c r="G4" s="67" t="s">
        <v>52</v>
      </c>
      <c r="H4" s="88" t="s">
        <v>53</v>
      </c>
      <c r="I4" s="64"/>
    </row>
    <row r="5" spans="1:9" ht="18" customHeight="1">
      <c r="A5" s="62" t="s">
        <v>10</v>
      </c>
      <c r="B5" s="111">
        <f>'2024一般预计完成'!C5</f>
        <v>59323</v>
      </c>
      <c r="C5" s="116">
        <f>C6+C16</f>
        <v>70839</v>
      </c>
      <c r="D5" s="89">
        <f t="shared" ref="D5:D17" si="0">B5/C5-1</f>
        <v>-0.16256581826395067</v>
      </c>
      <c r="E5" s="62" t="s">
        <v>11</v>
      </c>
      <c r="F5" s="111">
        <f>SUM(F6:F25)</f>
        <v>45438</v>
      </c>
      <c r="G5" s="124">
        <f>SUM(G6:G25)</f>
        <v>48712</v>
      </c>
      <c r="H5" s="89">
        <f t="shared" ref="H5:H25" si="1">F5/G5-1</f>
        <v>-6.7211364756117553E-2</v>
      </c>
    </row>
    <row r="6" spans="1:9" ht="18" customHeight="1">
      <c r="A6" s="102" t="s">
        <v>12</v>
      </c>
      <c r="B6" s="111">
        <f>'2024一般预计完成'!C6</f>
        <v>57181</v>
      </c>
      <c r="C6" s="116">
        <f>SUM(C7:C15)</f>
        <v>67481</v>
      </c>
      <c r="D6" s="89">
        <f t="shared" si="0"/>
        <v>-0.15263555667521234</v>
      </c>
      <c r="E6" s="103" t="s">
        <v>13</v>
      </c>
      <c r="F6" s="72">
        <f>'2024一般预计完成'!H6</f>
        <v>5226</v>
      </c>
      <c r="G6" s="82">
        <v>5651</v>
      </c>
      <c r="H6" s="79">
        <f t="shared" si="1"/>
        <v>-7.5207927800389318E-2</v>
      </c>
    </row>
    <row r="7" spans="1:9" ht="18" customHeight="1">
      <c r="A7" s="57" t="s">
        <v>14</v>
      </c>
      <c r="B7" s="112">
        <f>'2024一般预计完成'!C7</f>
        <v>29010</v>
      </c>
      <c r="C7" s="81">
        <v>36612</v>
      </c>
      <c r="D7" s="79">
        <f t="shared" si="0"/>
        <v>-0.20763684038020325</v>
      </c>
      <c r="E7" s="103" t="s">
        <v>15</v>
      </c>
      <c r="F7" s="72">
        <f>'2024一般预计完成'!H7</f>
        <v>3011</v>
      </c>
      <c r="G7" s="82">
        <v>2829</v>
      </c>
      <c r="H7" s="79">
        <f t="shared" si="1"/>
        <v>6.4333686815128965E-2</v>
      </c>
    </row>
    <row r="8" spans="1:9" ht="18" customHeight="1">
      <c r="A8" s="57" t="s">
        <v>16</v>
      </c>
      <c r="B8" s="112">
        <f>'2024一般预计完成'!C8</f>
        <v>7945</v>
      </c>
      <c r="C8" s="81">
        <v>6561</v>
      </c>
      <c r="D8" s="79">
        <f t="shared" si="0"/>
        <v>0.21094345374180756</v>
      </c>
      <c r="E8" s="103" t="s">
        <v>17</v>
      </c>
      <c r="F8" s="72">
        <f>'2024一般预计完成'!H8</f>
        <v>11728</v>
      </c>
      <c r="G8" s="82">
        <v>9763</v>
      </c>
      <c r="H8" s="79">
        <f t="shared" si="1"/>
        <v>0.20127010140325718</v>
      </c>
    </row>
    <row r="9" spans="1:9" ht="18" customHeight="1">
      <c r="A9" s="57" t="s">
        <v>18</v>
      </c>
      <c r="B9" s="112">
        <f>'2024一般预计完成'!C9</f>
        <v>2668</v>
      </c>
      <c r="C9" s="81">
        <v>2859</v>
      </c>
      <c r="D9" s="79">
        <f t="shared" si="0"/>
        <v>-6.6806575725778194E-2</v>
      </c>
      <c r="E9" s="103" t="s">
        <v>19</v>
      </c>
      <c r="F9" s="72">
        <f>'2024一般预计完成'!H9</f>
        <v>540</v>
      </c>
      <c r="G9" s="82">
        <v>564</v>
      </c>
      <c r="H9" s="79">
        <f t="shared" si="1"/>
        <v>-4.2553191489361653E-2</v>
      </c>
    </row>
    <row r="10" spans="1:9" ht="18" customHeight="1">
      <c r="A10" s="57" t="s">
        <v>20</v>
      </c>
      <c r="B10" s="112">
        <f>'2024一般预计完成'!C10</f>
        <v>3001</v>
      </c>
      <c r="C10" s="81">
        <v>4822</v>
      </c>
      <c r="D10" s="79">
        <f t="shared" si="0"/>
        <v>-0.37764413106594774</v>
      </c>
      <c r="E10" s="103" t="s">
        <v>21</v>
      </c>
      <c r="F10" s="72">
        <f>'2024一般预计完成'!H10</f>
        <v>361</v>
      </c>
      <c r="G10" s="82">
        <v>443</v>
      </c>
      <c r="H10" s="79">
        <f t="shared" si="1"/>
        <v>-0.1851015801354402</v>
      </c>
    </row>
    <row r="11" spans="1:9" ht="18" customHeight="1">
      <c r="A11" s="57" t="s">
        <v>22</v>
      </c>
      <c r="B11" s="112">
        <f>'2024一般预计完成'!C11</f>
        <v>3686</v>
      </c>
      <c r="C11" s="81">
        <v>3188</v>
      </c>
      <c r="D11" s="79">
        <f t="shared" si="0"/>
        <v>0.15621079046424091</v>
      </c>
      <c r="E11" s="103" t="s">
        <v>23</v>
      </c>
      <c r="F11" s="72">
        <f>'2024一般预计完成'!H11</f>
        <v>9214</v>
      </c>
      <c r="G11" s="82">
        <v>8434</v>
      </c>
      <c r="H11" s="79">
        <f t="shared" si="1"/>
        <v>9.2482807683187174E-2</v>
      </c>
    </row>
    <row r="12" spans="1:9" ht="18" customHeight="1">
      <c r="A12" s="57" t="s">
        <v>24</v>
      </c>
      <c r="B12" s="112">
        <f>'2024一般预计完成'!C12</f>
        <v>-5778</v>
      </c>
      <c r="C12" s="81">
        <v>-34</v>
      </c>
      <c r="D12" s="79">
        <f t="shared" si="0"/>
        <v>168.94117647058823</v>
      </c>
      <c r="E12" s="103" t="s">
        <v>25</v>
      </c>
      <c r="F12" s="72">
        <f>'2024一般预计完成'!H12</f>
        <v>2974</v>
      </c>
      <c r="G12" s="82">
        <v>3895</v>
      </c>
      <c r="H12" s="79">
        <f t="shared" si="1"/>
        <v>-0.2364569961489088</v>
      </c>
    </row>
    <row r="13" spans="1:9" ht="18" customHeight="1">
      <c r="A13" s="57" t="s">
        <v>26</v>
      </c>
      <c r="B13" s="112">
        <f>'2024一般预计完成'!C13</f>
        <v>11473</v>
      </c>
      <c r="C13" s="81">
        <v>8638</v>
      </c>
      <c r="D13" s="79">
        <f t="shared" si="0"/>
        <v>0.32820097244732582</v>
      </c>
      <c r="E13" s="103" t="s">
        <v>27</v>
      </c>
      <c r="F13" s="72">
        <f>'2024一般预计完成'!H13</f>
        <v>419</v>
      </c>
      <c r="G13" s="82">
        <v>374</v>
      </c>
      <c r="H13" s="79">
        <f t="shared" si="1"/>
        <v>0.1203208556149733</v>
      </c>
    </row>
    <row r="14" spans="1:9" ht="18" customHeight="1">
      <c r="A14" s="57" t="s">
        <v>28</v>
      </c>
      <c r="B14" s="112">
        <f>'2024一般预计完成'!C14</f>
        <v>2193</v>
      </c>
      <c r="C14" s="81">
        <v>2151</v>
      </c>
      <c r="D14" s="79">
        <f t="shared" si="0"/>
        <v>1.9525801952580135E-2</v>
      </c>
      <c r="E14" s="103" t="s">
        <v>29</v>
      </c>
      <c r="F14" s="72">
        <f>'2024一般预计完成'!H14</f>
        <v>5673</v>
      </c>
      <c r="G14" s="82">
        <v>8581</v>
      </c>
      <c r="H14" s="79">
        <f t="shared" si="1"/>
        <v>-0.33888824146369889</v>
      </c>
    </row>
    <row r="15" spans="1:9" ht="18" customHeight="1">
      <c r="A15" s="105" t="s">
        <v>30</v>
      </c>
      <c r="B15" s="112">
        <f>'2024一般预计完成'!C15</f>
        <v>2983</v>
      </c>
      <c r="C15" s="81">
        <v>2684</v>
      </c>
      <c r="D15" s="79">
        <f t="shared" si="0"/>
        <v>0.11140089418777954</v>
      </c>
      <c r="E15" s="103" t="s">
        <v>31</v>
      </c>
      <c r="F15" s="72">
        <f>'2024一般预计完成'!H15</f>
        <v>1668</v>
      </c>
      <c r="G15" s="82">
        <v>3008</v>
      </c>
      <c r="H15" s="79">
        <f t="shared" si="1"/>
        <v>-0.44547872340425532</v>
      </c>
    </row>
    <row r="16" spans="1:9" ht="18" customHeight="1">
      <c r="A16" s="102" t="s">
        <v>32</v>
      </c>
      <c r="B16" s="111">
        <f>'2024一般预计完成'!C16</f>
        <v>2142</v>
      </c>
      <c r="C16" s="124">
        <f>SUM(C17:C22)</f>
        <v>3358</v>
      </c>
      <c r="D16" s="89">
        <f t="shared" si="0"/>
        <v>-0.36212030970815967</v>
      </c>
      <c r="E16" s="103" t="s">
        <v>33</v>
      </c>
      <c r="F16" s="72">
        <f>'2024一般预计完成'!H16</f>
        <v>0</v>
      </c>
      <c r="G16" s="82">
        <v>3</v>
      </c>
      <c r="H16" s="79">
        <f t="shared" si="1"/>
        <v>-1</v>
      </c>
    </row>
    <row r="17" spans="1:8" ht="18" customHeight="1">
      <c r="A17" s="57" t="s">
        <v>34</v>
      </c>
      <c r="B17" s="112">
        <f>'2024一般预计完成'!C17</f>
        <v>2142</v>
      </c>
      <c r="C17" s="81">
        <v>3358</v>
      </c>
      <c r="D17" s="79">
        <f t="shared" si="0"/>
        <v>-0.36212030970815967</v>
      </c>
      <c r="E17" s="103" t="s">
        <v>35</v>
      </c>
      <c r="F17" s="72">
        <f>'2024一般预计完成'!H17</f>
        <v>346</v>
      </c>
      <c r="G17" s="82">
        <v>886</v>
      </c>
      <c r="H17" s="79">
        <f t="shared" si="1"/>
        <v>-0.60948081264108356</v>
      </c>
    </row>
    <row r="18" spans="1:8" ht="18" customHeight="1">
      <c r="A18" s="57" t="s">
        <v>36</v>
      </c>
      <c r="B18" s="112">
        <f>'2024一般预计完成'!C18</f>
        <v>0</v>
      </c>
      <c r="C18" s="112"/>
      <c r="D18" s="79"/>
      <c r="E18" s="103" t="s">
        <v>37</v>
      </c>
      <c r="F18" s="72">
        <f>'2024一般预计完成'!H18</f>
        <v>313</v>
      </c>
      <c r="G18" s="82">
        <v>300</v>
      </c>
      <c r="H18" s="79">
        <f t="shared" si="1"/>
        <v>4.3333333333333224E-2</v>
      </c>
    </row>
    <row r="19" spans="1:8" ht="18" customHeight="1">
      <c r="A19" s="57" t="s">
        <v>38</v>
      </c>
      <c r="B19" s="112">
        <f>'2024一般预计完成'!C19</f>
        <v>0</v>
      </c>
      <c r="C19" s="73"/>
      <c r="D19" s="79"/>
      <c r="E19" s="106" t="s">
        <v>39</v>
      </c>
      <c r="F19" s="72">
        <f>'2024一般预计完成'!H19</f>
        <v>119</v>
      </c>
      <c r="G19" s="82">
        <v>67</v>
      </c>
      <c r="H19" s="79">
        <f t="shared" si="1"/>
        <v>0.77611940298507465</v>
      </c>
    </row>
    <row r="20" spans="1:8" ht="18" customHeight="1">
      <c r="A20" s="57" t="s">
        <v>40</v>
      </c>
      <c r="B20" s="112">
        <f>'2024一般预计完成'!C20</f>
        <v>0</v>
      </c>
      <c r="C20" s="113"/>
      <c r="D20" s="79"/>
      <c r="E20" s="106" t="s">
        <v>41</v>
      </c>
      <c r="F20" s="72">
        <f>'2024一般预计完成'!H20</f>
        <v>3713</v>
      </c>
      <c r="G20" s="82">
        <v>3762</v>
      </c>
      <c r="H20" s="79">
        <f t="shared" si="1"/>
        <v>-1.3024986709197273E-2</v>
      </c>
    </row>
    <row r="21" spans="1:8" ht="18" customHeight="1">
      <c r="A21" s="57" t="s">
        <v>42</v>
      </c>
      <c r="B21" s="112">
        <f>'2024一般预计完成'!C21</f>
        <v>0</v>
      </c>
      <c r="C21" s="112"/>
      <c r="D21" s="79"/>
      <c r="E21" s="106" t="s">
        <v>43</v>
      </c>
      <c r="F21" s="72">
        <f>'2024一般预计完成'!H21</f>
        <v>0</v>
      </c>
      <c r="G21" s="82"/>
      <c r="H21" s="79" t="e">
        <f t="shared" si="1"/>
        <v>#DIV/0!</v>
      </c>
    </row>
    <row r="22" spans="1:8" ht="15">
      <c r="A22" s="57" t="s">
        <v>44</v>
      </c>
      <c r="B22" s="112">
        <f>'2024一般预计完成'!C22</f>
        <v>0</v>
      </c>
      <c r="C22" s="112"/>
      <c r="D22" s="79"/>
      <c r="E22" s="92" t="s">
        <v>45</v>
      </c>
      <c r="F22" s="72">
        <f>'2024一般预计完成'!H22</f>
        <v>133</v>
      </c>
      <c r="G22" s="82">
        <v>113</v>
      </c>
      <c r="H22" s="79">
        <f t="shared" si="1"/>
        <v>0.17699115044247793</v>
      </c>
    </row>
    <row r="23" spans="1:8" ht="15.95" customHeight="1">
      <c r="A23" s="108"/>
      <c r="B23" s="72"/>
      <c r="C23" s="109"/>
      <c r="D23" s="79"/>
      <c r="E23" s="106" t="s">
        <v>46</v>
      </c>
      <c r="F23" s="72">
        <f>'2024一般预计完成'!H23</f>
        <v>0</v>
      </c>
      <c r="G23" s="82"/>
      <c r="H23" s="79" t="e">
        <f t="shared" si="1"/>
        <v>#DIV/0!</v>
      </c>
    </row>
    <row r="24" spans="1:8" ht="15.95" customHeight="1">
      <c r="A24" s="108"/>
      <c r="B24" s="72"/>
      <c r="C24" s="109"/>
      <c r="D24" s="109"/>
      <c r="E24" s="110" t="s">
        <v>47</v>
      </c>
      <c r="F24" s="112">
        <f>'2024一般预计完成'!H24</f>
        <v>0</v>
      </c>
      <c r="G24" s="82">
        <v>39</v>
      </c>
      <c r="H24" s="79">
        <f t="shared" si="1"/>
        <v>-1</v>
      </c>
    </row>
    <row r="25" spans="1:8" ht="15.95" customHeight="1">
      <c r="A25" s="108"/>
      <c r="B25" s="72"/>
      <c r="C25" s="109"/>
      <c r="D25" s="109"/>
      <c r="E25" s="110" t="s">
        <v>48</v>
      </c>
      <c r="F25" s="112">
        <f>'2024一般预计完成'!H25</f>
        <v>0</v>
      </c>
      <c r="G25" s="82"/>
      <c r="H25" s="79" t="e">
        <f t="shared" si="1"/>
        <v>#DIV/0!</v>
      </c>
    </row>
  </sheetData>
  <mergeCells count="2">
    <mergeCell ref="A2:H2"/>
    <mergeCell ref="A3:H3"/>
  </mergeCells>
  <phoneticPr fontId="29" type="noConversion"/>
  <printOptions horizontalCentered="1"/>
  <pageMargins left="0.74803149606299202" right="0.74803149606299202" top="0.78740157480314998" bottom="0.59055118110236204" header="0.511811023622047" footer="0.511811023622047"/>
  <pageSetup paperSize="9" orientation="landscape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A29" sqref="A29"/>
    </sheetView>
  </sheetViews>
  <sheetFormatPr defaultColWidth="8.875" defaultRowHeight="15"/>
  <cols>
    <col min="1" max="1" width="28.125" style="53" customWidth="1"/>
    <col min="2" max="2" width="23.625" style="53" customWidth="1"/>
    <col min="3" max="3" width="34.5" style="53" customWidth="1"/>
    <col min="4" max="4" width="23.625" style="53" customWidth="1"/>
    <col min="5" max="10" width="9" style="53" customWidth="1"/>
    <col min="11" max="11" width="12.375" style="53" customWidth="1"/>
    <col min="12" max="31" width="9" style="53" customWidth="1"/>
    <col min="32" max="16384" width="8.875" style="53"/>
  </cols>
  <sheetData>
    <row r="1" spans="1:11" ht="27" customHeight="1">
      <c r="A1" s="94" t="s">
        <v>55</v>
      </c>
    </row>
    <row r="2" spans="1:11" ht="45" customHeight="1">
      <c r="A2" s="128" t="s">
        <v>202</v>
      </c>
      <c r="B2" s="128"/>
      <c r="C2" s="128"/>
      <c r="D2" s="128"/>
    </row>
    <row r="3" spans="1:11" ht="30" customHeight="1">
      <c r="A3" s="129" t="s">
        <v>51</v>
      </c>
      <c r="B3" s="129"/>
      <c r="C3" s="129"/>
      <c r="D3" s="129"/>
    </row>
    <row r="4" spans="1:11" ht="33.950000000000003" customHeight="1">
      <c r="A4" s="56" t="s">
        <v>56</v>
      </c>
      <c r="B4" s="56" t="s">
        <v>57</v>
      </c>
      <c r="C4" s="56" t="s">
        <v>56</v>
      </c>
      <c r="D4" s="56" t="s">
        <v>57</v>
      </c>
      <c r="K4" s="64"/>
    </row>
    <row r="5" spans="1:11" ht="32.1" customHeight="1">
      <c r="A5" s="60" t="s">
        <v>58</v>
      </c>
      <c r="B5" s="73">
        <f>'2024一般预计完成'!C5</f>
        <v>59323</v>
      </c>
      <c r="C5" s="57" t="s">
        <v>59</v>
      </c>
      <c r="D5" s="58">
        <f>'2024一般预计完成'!H5</f>
        <v>45438</v>
      </c>
      <c r="F5" s="99"/>
    </row>
    <row r="6" spans="1:11" ht="32.1" customHeight="1">
      <c r="A6" s="60" t="s">
        <v>60</v>
      </c>
      <c r="B6" s="58">
        <v>4908</v>
      </c>
      <c r="C6" s="60" t="s">
        <v>61</v>
      </c>
      <c r="D6" s="58">
        <v>18793</v>
      </c>
    </row>
    <row r="7" spans="1:11" ht="32.1" customHeight="1">
      <c r="A7" s="57" t="s">
        <v>62</v>
      </c>
      <c r="B7" s="58"/>
      <c r="C7" s="57" t="s">
        <v>63</v>
      </c>
      <c r="D7" s="58"/>
    </row>
    <row r="8" spans="1:11" ht="32.1" customHeight="1">
      <c r="A8" s="60" t="s">
        <v>64</v>
      </c>
      <c r="B8" s="84"/>
      <c r="C8" s="53" t="s">
        <v>65</v>
      </c>
      <c r="D8" s="58"/>
    </row>
    <row r="9" spans="1:11" ht="32.1" customHeight="1">
      <c r="A9" s="60" t="s">
        <v>66</v>
      </c>
      <c r="B9" s="58"/>
      <c r="C9" s="60" t="s">
        <v>67</v>
      </c>
      <c r="D9" s="84"/>
    </row>
    <row r="10" spans="1:11" ht="32.1" customHeight="1">
      <c r="A10" s="62" t="s">
        <v>68</v>
      </c>
      <c r="B10" s="98">
        <f>SUM(B5:B9)</f>
        <v>64231</v>
      </c>
      <c r="C10" s="62" t="s">
        <v>69</v>
      </c>
      <c r="D10" s="98">
        <f>SUM(D5:D9)</f>
        <v>64231</v>
      </c>
      <c r="F10" s="99"/>
    </row>
  </sheetData>
  <mergeCells count="2">
    <mergeCell ref="A2:D2"/>
    <mergeCell ref="A3:D3"/>
  </mergeCells>
  <phoneticPr fontId="29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pane xSplit="1" ySplit="4" topLeftCell="B5" activePane="bottomRight" state="frozen"/>
      <selection pane="topRight"/>
      <selection pane="bottomLeft"/>
      <selection pane="bottomRight" activeCell="G12" sqref="G12"/>
    </sheetView>
  </sheetViews>
  <sheetFormatPr defaultColWidth="9" defaultRowHeight="13.5"/>
  <cols>
    <col min="1" max="1" width="33.375" customWidth="1"/>
    <col min="2" max="2" width="12" style="65" customWidth="1"/>
    <col min="3" max="4" width="9.875" style="65" customWidth="1"/>
    <col min="5" max="5" width="26.875" customWidth="1"/>
    <col min="6" max="8" width="11.125" style="65" customWidth="1"/>
  </cols>
  <sheetData>
    <row r="1" spans="1:8" ht="15">
      <c r="A1" s="94" t="s">
        <v>70</v>
      </c>
      <c r="B1" s="54"/>
      <c r="C1" s="54"/>
      <c r="D1" s="54"/>
      <c r="E1" s="53"/>
      <c r="F1" s="54"/>
      <c r="G1" s="54"/>
      <c r="H1" s="54"/>
    </row>
    <row r="2" spans="1:8" ht="28.15" customHeight="1">
      <c r="A2" s="128" t="s">
        <v>203</v>
      </c>
      <c r="B2" s="128"/>
      <c r="C2" s="128"/>
      <c r="D2" s="128"/>
      <c r="E2" s="128"/>
      <c r="F2" s="128"/>
      <c r="G2" s="128"/>
      <c r="H2" s="128"/>
    </row>
    <row r="3" spans="1:8" ht="18" customHeight="1">
      <c r="A3" s="129" t="s">
        <v>51</v>
      </c>
      <c r="B3" s="129"/>
      <c r="C3" s="129"/>
      <c r="D3" s="129"/>
      <c r="E3" s="129"/>
      <c r="F3" s="129"/>
      <c r="G3" s="129"/>
      <c r="H3" s="129"/>
    </row>
    <row r="4" spans="1:8" s="100" customFormat="1" ht="35.1" customHeight="1">
      <c r="A4" s="88" t="s">
        <v>2</v>
      </c>
      <c r="B4" s="67" t="s">
        <v>4</v>
      </c>
      <c r="C4" s="68" t="s">
        <v>71</v>
      </c>
      <c r="D4" s="88" t="s">
        <v>53</v>
      </c>
      <c r="E4" s="88" t="s">
        <v>72</v>
      </c>
      <c r="F4" s="68" t="s">
        <v>8</v>
      </c>
      <c r="G4" s="68" t="s">
        <v>71</v>
      </c>
      <c r="H4" s="88" t="s">
        <v>53</v>
      </c>
    </row>
    <row r="5" spans="1:8" ht="18" customHeight="1">
      <c r="A5" s="62" t="s">
        <v>10</v>
      </c>
      <c r="B5" s="98">
        <f>'2024一般预计完成'!C5</f>
        <v>59323</v>
      </c>
      <c r="C5" s="98">
        <f>C6+C16</f>
        <v>61942</v>
      </c>
      <c r="D5" s="89">
        <f t="shared" ref="D5:D22" si="0">C5/B5-1</f>
        <v>4.4148138158892847E-2</v>
      </c>
      <c r="E5" s="62" t="s">
        <v>11</v>
      </c>
      <c r="F5" s="98">
        <f>'2024一般预计完成'!H5</f>
        <v>45438</v>
      </c>
      <c r="G5" s="101">
        <f>SUM(G6:G25)</f>
        <v>55988.92</v>
      </c>
      <c r="H5" s="70">
        <f t="shared" ref="H5:H25" si="1">G5/F5-1</f>
        <v>0.23220476253356215</v>
      </c>
    </row>
    <row r="6" spans="1:8" ht="18" customHeight="1">
      <c r="A6" s="102" t="s">
        <v>12</v>
      </c>
      <c r="B6" s="98">
        <f>'2024一般预计完成'!C6</f>
        <v>57181</v>
      </c>
      <c r="C6" s="98">
        <f>SUM(C7:C15)</f>
        <v>59792</v>
      </c>
      <c r="D6" s="89">
        <f t="shared" si="0"/>
        <v>4.5662020601248576E-2</v>
      </c>
      <c r="E6" s="103" t="s">
        <v>13</v>
      </c>
      <c r="F6" s="56">
        <f>'2024一般预计完成'!H6</f>
        <v>5226</v>
      </c>
      <c r="G6" s="73">
        <f>1121.53+239.39+4125-209.16-235.68+616.98</f>
        <v>5658.0599999999995</v>
      </c>
      <c r="H6" s="74">
        <f t="shared" si="1"/>
        <v>8.2675086107921736E-2</v>
      </c>
    </row>
    <row r="7" spans="1:8" ht="18" customHeight="1">
      <c r="A7" s="57" t="s">
        <v>73</v>
      </c>
      <c r="B7" s="104">
        <f>'2024一般预计完成'!C7</f>
        <v>29010</v>
      </c>
      <c r="C7" s="104">
        <v>27000</v>
      </c>
      <c r="D7" s="79">
        <f t="shared" si="0"/>
        <v>-6.9286452947259547E-2</v>
      </c>
      <c r="E7" s="103" t="s">
        <v>15</v>
      </c>
      <c r="F7" s="56">
        <f>'2024一般预计完成'!H7</f>
        <v>3011</v>
      </c>
      <c r="G7" s="73">
        <f>62+169+2744.33+447-152.82+365.62</f>
        <v>3635.1299999999997</v>
      </c>
      <c r="H7" s="74">
        <f t="shared" si="1"/>
        <v>0.20728329458651595</v>
      </c>
    </row>
    <row r="8" spans="1:8" ht="18" customHeight="1">
      <c r="A8" s="57" t="s">
        <v>16</v>
      </c>
      <c r="B8" s="104">
        <f>'2024一般预计完成'!C8</f>
        <v>7945</v>
      </c>
      <c r="C8" s="104">
        <v>6950</v>
      </c>
      <c r="D8" s="79">
        <f t="shared" si="0"/>
        <v>-0.12523599748269354</v>
      </c>
      <c r="E8" s="103" t="s">
        <v>17</v>
      </c>
      <c r="F8" s="56">
        <f>'2024一般预计完成'!H8</f>
        <v>11728</v>
      </c>
      <c r="G8" s="84">
        <f>61.2+306+12093-19.9-1392.48+257.27</f>
        <v>11305.090000000002</v>
      </c>
      <c r="H8" s="74">
        <f t="shared" si="1"/>
        <v>-3.6059856753069441E-2</v>
      </c>
    </row>
    <row r="9" spans="1:8" ht="18" customHeight="1">
      <c r="A9" s="57" t="s">
        <v>18</v>
      </c>
      <c r="B9" s="104">
        <f>'2024一般预计完成'!C9</f>
        <v>2668</v>
      </c>
      <c r="C9" s="104">
        <v>5800</v>
      </c>
      <c r="D9" s="79">
        <f t="shared" si="0"/>
        <v>1.1739130434782608</v>
      </c>
      <c r="E9" s="103" t="s">
        <v>19</v>
      </c>
      <c r="F9" s="56">
        <f>'2024一般预计完成'!H9</f>
        <v>540</v>
      </c>
      <c r="G9" s="84"/>
      <c r="H9" s="74">
        <f t="shared" si="1"/>
        <v>-1</v>
      </c>
    </row>
    <row r="10" spans="1:8" ht="18" customHeight="1">
      <c r="A10" s="57" t="s">
        <v>20</v>
      </c>
      <c r="B10" s="104">
        <f>'2024一般预计完成'!C10</f>
        <v>3001</v>
      </c>
      <c r="C10" s="104">
        <v>3100</v>
      </c>
      <c r="D10" s="79">
        <f t="shared" si="0"/>
        <v>3.2989003665444772E-2</v>
      </c>
      <c r="E10" s="103" t="s">
        <v>21</v>
      </c>
      <c r="F10" s="56">
        <f>'2024一般预计完成'!H10</f>
        <v>361</v>
      </c>
      <c r="G10" s="84">
        <f>190+378</f>
        <v>568</v>
      </c>
      <c r="H10" s="74">
        <f t="shared" si="1"/>
        <v>0.57340720221606656</v>
      </c>
    </row>
    <row r="11" spans="1:8" ht="18" customHeight="1">
      <c r="A11" s="57" t="s">
        <v>22</v>
      </c>
      <c r="B11" s="104">
        <f>'2024一般预计完成'!C11</f>
        <v>3686</v>
      </c>
      <c r="C11" s="104">
        <v>3700</v>
      </c>
      <c r="D11" s="79">
        <f t="shared" si="0"/>
        <v>3.7981551817689585E-3</v>
      </c>
      <c r="E11" s="103" t="s">
        <v>23</v>
      </c>
      <c r="F11" s="56">
        <f>'2024一般预计完成'!H11</f>
        <v>9214</v>
      </c>
      <c r="G11" s="84">
        <f>90.49+1614.48+621.87+7615.65+2092.47+224.1+179.7+110.77+1448.1+10+1980</f>
        <v>15987.630000000001</v>
      </c>
      <c r="H11" s="74">
        <f t="shared" si="1"/>
        <v>0.73514543086607342</v>
      </c>
    </row>
    <row r="12" spans="1:8" ht="18" customHeight="1">
      <c r="A12" s="57" t="s">
        <v>24</v>
      </c>
      <c r="B12" s="104">
        <f>'2024一般预计完成'!C12</f>
        <v>-5778</v>
      </c>
      <c r="C12" s="104">
        <v>100</v>
      </c>
      <c r="D12" s="79">
        <f t="shared" si="0"/>
        <v>-1.017307026652821</v>
      </c>
      <c r="E12" s="103" t="s">
        <v>25</v>
      </c>
      <c r="F12" s="56">
        <f>'2024一般预计完成'!H12</f>
        <v>2974</v>
      </c>
      <c r="G12" s="84">
        <f>727.31+2130+255.4+1726.44+46-93.94+17+2.4</f>
        <v>4810.6099999999997</v>
      </c>
      <c r="H12" s="74">
        <f t="shared" si="1"/>
        <v>0.61755548083389367</v>
      </c>
    </row>
    <row r="13" spans="1:8" ht="18" customHeight="1">
      <c r="A13" s="57" t="s">
        <v>26</v>
      </c>
      <c r="B13" s="104">
        <f>'2024一般预计完成'!C13</f>
        <v>11473</v>
      </c>
      <c r="C13" s="104">
        <v>8470</v>
      </c>
      <c r="D13" s="79">
        <f t="shared" si="0"/>
        <v>-0.26174496644295298</v>
      </c>
      <c r="E13" s="103" t="s">
        <v>27</v>
      </c>
      <c r="F13" s="86">
        <f>'2024一般预计完成'!H13</f>
        <v>419</v>
      </c>
      <c r="G13" s="84">
        <f>126+349</f>
        <v>475</v>
      </c>
      <c r="H13" s="74">
        <f t="shared" si="1"/>
        <v>0.13365155131264927</v>
      </c>
    </row>
    <row r="14" spans="1:8" ht="18" customHeight="1">
      <c r="A14" s="57" t="s">
        <v>28</v>
      </c>
      <c r="B14" s="104">
        <f>'2024一般预计完成'!C14</f>
        <v>2193</v>
      </c>
      <c r="C14" s="104">
        <v>2200</v>
      </c>
      <c r="D14" s="79">
        <f t="shared" si="0"/>
        <v>3.1919744642043835E-3</v>
      </c>
      <c r="E14" s="103" t="s">
        <v>29</v>
      </c>
      <c r="F14" s="86">
        <f>'2024一般预计完成'!H14</f>
        <v>5673</v>
      </c>
      <c r="G14" s="84">
        <f>2825.52+86+612.3+1234.57+104+532+1058.78+181.23+61.44+200-1140.6</f>
        <v>5755.239999999998</v>
      </c>
      <c r="H14" s="74">
        <f t="shared" si="1"/>
        <v>1.4496738938832632E-2</v>
      </c>
    </row>
    <row r="15" spans="1:8" ht="18" customHeight="1">
      <c r="A15" s="105" t="s">
        <v>30</v>
      </c>
      <c r="B15" s="104">
        <f>'2024一般预计完成'!C15</f>
        <v>2983</v>
      </c>
      <c r="C15" s="104">
        <v>2472</v>
      </c>
      <c r="D15" s="79">
        <f t="shared" si="0"/>
        <v>-0.17130405631914181</v>
      </c>
      <c r="E15" s="103" t="s">
        <v>31</v>
      </c>
      <c r="F15" s="86">
        <f>'2024一般预计完成'!H15</f>
        <v>1668</v>
      </c>
      <c r="G15" s="84">
        <f>446+733+237+500+2537</f>
        <v>4453</v>
      </c>
      <c r="H15" s="74">
        <f t="shared" si="1"/>
        <v>1.6696642685851319</v>
      </c>
    </row>
    <row r="16" spans="1:8" ht="18" customHeight="1">
      <c r="A16" s="102" t="s">
        <v>32</v>
      </c>
      <c r="B16" s="98">
        <f>'2024一般预计完成'!C16</f>
        <v>2142</v>
      </c>
      <c r="C16" s="98">
        <f>SUM(C17:C22)</f>
        <v>2150</v>
      </c>
      <c r="D16" s="89">
        <f t="shared" si="0"/>
        <v>3.7348272642390157E-3</v>
      </c>
      <c r="E16" s="103" t="s">
        <v>33</v>
      </c>
      <c r="F16" s="86">
        <f>'2024一般预计完成'!H16</f>
        <v>0</v>
      </c>
      <c r="G16" s="84"/>
      <c r="H16" s="74" t="e">
        <f t="shared" si="1"/>
        <v>#DIV/0!</v>
      </c>
    </row>
    <row r="17" spans="1:8" ht="18" customHeight="1">
      <c r="A17" s="57" t="s">
        <v>34</v>
      </c>
      <c r="B17" s="104">
        <f>'2024一般预计完成'!C17</f>
        <v>2142</v>
      </c>
      <c r="C17" s="104">
        <v>2150</v>
      </c>
      <c r="D17" s="79">
        <f t="shared" si="0"/>
        <v>3.7348272642390157E-3</v>
      </c>
      <c r="E17" s="103" t="s">
        <v>35</v>
      </c>
      <c r="F17" s="86">
        <f>'2024一般预计完成'!H17</f>
        <v>346</v>
      </c>
      <c r="G17" s="84"/>
      <c r="H17" s="74">
        <f t="shared" si="1"/>
        <v>-1</v>
      </c>
    </row>
    <row r="18" spans="1:8" ht="18" customHeight="1">
      <c r="A18" s="57" t="s">
        <v>36</v>
      </c>
      <c r="B18" s="104">
        <f>'2024一般预计完成'!C18</f>
        <v>0</v>
      </c>
      <c r="C18" s="56"/>
      <c r="D18" s="79" t="e">
        <f t="shared" si="0"/>
        <v>#DIV/0!</v>
      </c>
      <c r="E18" s="103" t="s">
        <v>37</v>
      </c>
      <c r="F18" s="86">
        <f>'2024一般预计完成'!H18</f>
        <v>313</v>
      </c>
      <c r="G18" s="84"/>
      <c r="H18" s="74">
        <f t="shared" si="1"/>
        <v>-1</v>
      </c>
    </row>
    <row r="19" spans="1:8" ht="18" customHeight="1">
      <c r="A19" s="57" t="s">
        <v>38</v>
      </c>
      <c r="B19" s="104">
        <f>'2024一般预计完成'!C19</f>
        <v>0</v>
      </c>
      <c r="C19" s="58"/>
      <c r="D19" s="79" t="e">
        <f t="shared" si="0"/>
        <v>#DIV/0!</v>
      </c>
      <c r="E19" s="106" t="s">
        <v>39</v>
      </c>
      <c r="F19" s="56">
        <f>'2024一般预计完成'!H19</f>
        <v>119</v>
      </c>
      <c r="G19" s="73"/>
      <c r="H19" s="74">
        <f t="shared" si="1"/>
        <v>-1</v>
      </c>
    </row>
    <row r="20" spans="1:8" ht="15.95" customHeight="1">
      <c r="A20" s="57" t="s">
        <v>40</v>
      </c>
      <c r="B20" s="104">
        <f>'2024一般预计完成'!C20</f>
        <v>0</v>
      </c>
      <c r="C20" s="56"/>
      <c r="D20" s="79" t="e">
        <f t="shared" si="0"/>
        <v>#DIV/0!</v>
      </c>
      <c r="E20" s="106" t="s">
        <v>41</v>
      </c>
      <c r="F20" s="56">
        <f>'2024一般预计完成'!H20</f>
        <v>3713</v>
      </c>
      <c r="G20" s="73">
        <f>735.78+70.55+43.46+205.39+152.82+19.9+93.94+1392.48+209.16+235.68</f>
        <v>3159.1599999999994</v>
      </c>
      <c r="H20" s="74">
        <f t="shared" si="1"/>
        <v>-0.14916240237005129</v>
      </c>
    </row>
    <row r="21" spans="1:8" ht="15.95" customHeight="1">
      <c r="A21" s="57" t="s">
        <v>42</v>
      </c>
      <c r="B21" s="104">
        <f>'2024一般预计完成'!C21</f>
        <v>0</v>
      </c>
      <c r="C21" s="107"/>
      <c r="D21" s="79" t="e">
        <f t="shared" si="0"/>
        <v>#DIV/0!</v>
      </c>
      <c r="E21" s="106" t="s">
        <v>43</v>
      </c>
      <c r="F21" s="56">
        <f>'2024一般预计完成'!H21</f>
        <v>0</v>
      </c>
      <c r="G21" s="73"/>
      <c r="H21" s="74" t="e">
        <f t="shared" si="1"/>
        <v>#DIV/0!</v>
      </c>
    </row>
    <row r="22" spans="1:8" ht="15.95" customHeight="1">
      <c r="A22" s="57" t="s">
        <v>44</v>
      </c>
      <c r="B22" s="104">
        <f>'2024一般预计完成'!C22</f>
        <v>0</v>
      </c>
      <c r="C22" s="61"/>
      <c r="D22" s="79" t="e">
        <f t="shared" si="0"/>
        <v>#DIV/0!</v>
      </c>
      <c r="E22" s="108" t="s">
        <v>74</v>
      </c>
      <c r="F22" s="56">
        <f>'2024一般预计完成'!H22</f>
        <v>133</v>
      </c>
      <c r="G22" s="73">
        <f>113+54+15</f>
        <v>182</v>
      </c>
      <c r="H22" s="74">
        <f t="shared" si="1"/>
        <v>0.36842105263157898</v>
      </c>
    </row>
    <row r="23" spans="1:8" ht="15.95" customHeight="1">
      <c r="A23" s="108"/>
      <c r="B23" s="109"/>
      <c r="C23" s="109"/>
      <c r="D23" s="109"/>
      <c r="E23" s="106" t="s">
        <v>46</v>
      </c>
      <c r="F23" s="56">
        <f>'2024一般预计完成'!H23</f>
        <v>0</v>
      </c>
      <c r="G23" s="73"/>
      <c r="H23" s="74" t="e">
        <f t="shared" si="1"/>
        <v>#DIV/0!</v>
      </c>
    </row>
    <row r="24" spans="1:8" ht="15.95" customHeight="1">
      <c r="A24" s="108"/>
      <c r="B24" s="109"/>
      <c r="C24" s="109"/>
      <c r="D24" s="109"/>
      <c r="E24" s="110" t="s">
        <v>47</v>
      </c>
      <c r="F24" s="104">
        <f>'2024一般预计完成'!H24</f>
        <v>0</v>
      </c>
      <c r="G24" s="73"/>
      <c r="H24" s="74" t="e">
        <f t="shared" si="1"/>
        <v>#DIV/0!</v>
      </c>
    </row>
    <row r="25" spans="1:8" ht="15.95" customHeight="1">
      <c r="A25" s="108"/>
      <c r="B25" s="109"/>
      <c r="C25" s="109"/>
      <c r="D25" s="109"/>
      <c r="E25" s="110" t="s">
        <v>48</v>
      </c>
      <c r="F25" s="104">
        <f>'2024一般预计完成'!H25</f>
        <v>0</v>
      </c>
      <c r="G25" s="84"/>
      <c r="H25" s="74" t="e">
        <f t="shared" si="1"/>
        <v>#DIV/0!</v>
      </c>
    </row>
  </sheetData>
  <mergeCells count="2">
    <mergeCell ref="A2:H2"/>
    <mergeCell ref="A3:H3"/>
  </mergeCells>
  <phoneticPr fontId="29" type="noConversion"/>
  <printOptions horizontalCentered="1"/>
  <pageMargins left="0.74803149606299202" right="0.74803149606299202" top="0.59055118110236204" bottom="0.59055118110236204" header="0.511811023622047" footer="0.511811023622047"/>
  <pageSetup paperSize="9" orientation="landscape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D7" sqref="D7"/>
    </sheetView>
  </sheetViews>
  <sheetFormatPr defaultColWidth="8.875" defaultRowHeight="15"/>
  <cols>
    <col min="1" max="1" width="30.875" style="53" customWidth="1"/>
    <col min="2" max="2" width="21.5" style="53" customWidth="1"/>
    <col min="3" max="3" width="37" style="53" customWidth="1"/>
    <col min="4" max="4" width="23.875" style="54" customWidth="1"/>
    <col min="5" max="10" width="9" style="53" customWidth="1"/>
    <col min="11" max="11" width="12.375" style="53" customWidth="1"/>
    <col min="12" max="32" width="9" style="53" customWidth="1"/>
    <col min="33" max="16384" width="8.875" style="53"/>
  </cols>
  <sheetData>
    <row r="1" spans="1:11">
      <c r="A1" s="94" t="s">
        <v>75</v>
      </c>
    </row>
    <row r="2" spans="1:11" ht="41.1" customHeight="1">
      <c r="A2" s="128" t="s">
        <v>204</v>
      </c>
      <c r="B2" s="128"/>
      <c r="C2" s="128"/>
      <c r="D2" s="128"/>
    </row>
    <row r="3" spans="1:11" ht="27" customHeight="1">
      <c r="A3" s="129" t="s">
        <v>51</v>
      </c>
      <c r="B3" s="129"/>
      <c r="C3" s="129"/>
      <c r="D3" s="129"/>
    </row>
    <row r="4" spans="1:11" ht="33.950000000000003" customHeight="1">
      <c r="A4" s="95" t="s">
        <v>76</v>
      </c>
      <c r="B4" s="95" t="s">
        <v>57</v>
      </c>
      <c r="C4" s="95" t="s">
        <v>76</v>
      </c>
      <c r="D4" s="95" t="s">
        <v>77</v>
      </c>
      <c r="K4" s="64"/>
    </row>
    <row r="5" spans="1:11" ht="33.950000000000003" customHeight="1">
      <c r="A5" s="57" t="s">
        <v>78</v>
      </c>
      <c r="B5" s="73">
        <f>'2025一般收支'!C5</f>
        <v>61942</v>
      </c>
      <c r="C5" s="57" t="s">
        <v>59</v>
      </c>
      <c r="D5" s="84">
        <f>'2025一般收支'!G5</f>
        <v>55988.92</v>
      </c>
    </row>
    <row r="6" spans="1:11" ht="33.950000000000003" customHeight="1">
      <c r="A6" s="60" t="s">
        <v>60</v>
      </c>
      <c r="B6" s="58">
        <v>3500</v>
      </c>
      <c r="C6" s="60" t="s">
        <v>61</v>
      </c>
      <c r="D6" s="73">
        <v>9453</v>
      </c>
    </row>
    <row r="7" spans="1:11" ht="33.950000000000003" customHeight="1">
      <c r="A7" s="57" t="s">
        <v>62</v>
      </c>
      <c r="B7" s="56"/>
      <c r="C7" s="57" t="s">
        <v>79</v>
      </c>
      <c r="D7" s="85"/>
    </row>
    <row r="8" spans="1:11" ht="33.950000000000003" customHeight="1">
      <c r="A8" s="60" t="s">
        <v>64</v>
      </c>
      <c r="B8" s="84"/>
      <c r="C8" s="53" t="s">
        <v>80</v>
      </c>
      <c r="D8" s="96"/>
    </row>
    <row r="9" spans="1:11" ht="33.950000000000003" customHeight="1">
      <c r="A9" s="60" t="s">
        <v>66</v>
      </c>
      <c r="B9" s="82">
        <f>'2024一般平衡'!D9</f>
        <v>0</v>
      </c>
      <c r="C9" s="60" t="s">
        <v>81</v>
      </c>
      <c r="D9" s="84"/>
    </row>
    <row r="10" spans="1:11" ht="33.950000000000003" customHeight="1">
      <c r="A10" s="97" t="s">
        <v>68</v>
      </c>
      <c r="B10" s="98">
        <f>SUM(B5:B9)</f>
        <v>65442</v>
      </c>
      <c r="C10" s="97" t="s">
        <v>69</v>
      </c>
      <c r="D10" s="98">
        <f>SUM(D5:D9)</f>
        <v>65441.919999999998</v>
      </c>
      <c r="F10" s="99"/>
    </row>
  </sheetData>
  <mergeCells count="2">
    <mergeCell ref="A2:D2"/>
    <mergeCell ref="A3:D3"/>
  </mergeCells>
  <phoneticPr fontId="29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 horizontalDpi="1200" verticalDpi="120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workbookViewId="0">
      <pane xSplit="1" ySplit="4" topLeftCell="B5" activePane="bottomRight" state="frozen"/>
      <selection pane="topRight"/>
      <selection pane="bottomLeft"/>
      <selection pane="bottomRight" activeCell="I6" sqref="I6:I13"/>
    </sheetView>
  </sheetViews>
  <sheetFormatPr defaultColWidth="9" defaultRowHeight="13.5"/>
  <cols>
    <col min="1" max="1" width="24.375" customWidth="1"/>
    <col min="2" max="2" width="10" customWidth="1"/>
    <col min="3" max="4" width="11" customWidth="1"/>
    <col min="5" max="5" width="8.625" style="65" customWidth="1"/>
    <col min="6" max="6" width="32.125" customWidth="1"/>
    <col min="7" max="7" width="10.25" customWidth="1"/>
    <col min="8" max="8" width="11.125" customWidth="1"/>
    <col min="9" max="9" width="11.5" customWidth="1"/>
    <col min="10" max="10" width="10" style="65" customWidth="1"/>
  </cols>
  <sheetData>
    <row r="1" spans="1:10" ht="15">
      <c r="A1" s="55" t="s">
        <v>82</v>
      </c>
      <c r="B1" s="55"/>
      <c r="C1" s="55"/>
      <c r="D1" s="55"/>
      <c r="E1" s="54"/>
      <c r="F1" s="53"/>
      <c r="G1" s="53"/>
      <c r="H1" s="53"/>
      <c r="I1" s="53"/>
      <c r="J1" s="54"/>
    </row>
    <row r="2" spans="1:10" ht="25.5">
      <c r="A2" s="128" t="s">
        <v>205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0" ht="15">
      <c r="A3" s="129" t="s">
        <v>51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ht="35.1" customHeight="1">
      <c r="A4" s="88" t="s">
        <v>83</v>
      </c>
      <c r="B4" s="67" t="s">
        <v>3</v>
      </c>
      <c r="C4" s="67" t="s">
        <v>7</v>
      </c>
      <c r="D4" s="67" t="s">
        <v>4</v>
      </c>
      <c r="E4" s="68" t="s">
        <v>84</v>
      </c>
      <c r="F4" s="88" t="s">
        <v>85</v>
      </c>
      <c r="G4" s="67" t="s">
        <v>3</v>
      </c>
      <c r="H4" s="67" t="s">
        <v>7</v>
      </c>
      <c r="I4" s="67" t="s">
        <v>8</v>
      </c>
      <c r="J4" s="68" t="s">
        <v>5</v>
      </c>
    </row>
    <row r="5" spans="1:10" s="53" customFormat="1" ht="35.1" customHeight="1">
      <c r="A5" s="62" t="s">
        <v>86</v>
      </c>
      <c r="B5" s="62">
        <v>48536</v>
      </c>
      <c r="C5" s="62">
        <v>48536</v>
      </c>
      <c r="D5" s="62">
        <f>SUM(D6:D11)</f>
        <v>38630</v>
      </c>
      <c r="E5" s="89">
        <f>D5/C5</f>
        <v>0.79590407120487883</v>
      </c>
      <c r="F5" s="62" t="s">
        <v>87</v>
      </c>
      <c r="G5" s="125">
        <f>G6+G10+G12+G13+G14</f>
        <v>49036</v>
      </c>
      <c r="H5" s="125">
        <f>H6+H10+H12+H13+H14</f>
        <v>49036</v>
      </c>
      <c r="I5" s="62">
        <f>I6+I10+I12+I13</f>
        <v>44571</v>
      </c>
      <c r="J5" s="89">
        <f t="shared" ref="J5:J13" si="0">I5/H5</f>
        <v>0.90894444897626236</v>
      </c>
    </row>
    <row r="6" spans="1:10" s="53" customFormat="1" ht="35.1" customHeight="1">
      <c r="A6" s="71" t="s">
        <v>88</v>
      </c>
      <c r="B6" s="81">
        <v>48536</v>
      </c>
      <c r="C6" s="81">
        <v>48536</v>
      </c>
      <c r="D6" s="90">
        <v>38630</v>
      </c>
      <c r="E6" s="79">
        <f>D6/C6</f>
        <v>0.79590407120487883</v>
      </c>
      <c r="F6" s="71" t="s">
        <v>89</v>
      </c>
      <c r="G6" s="126">
        <v>47777</v>
      </c>
      <c r="H6" s="126">
        <v>47777</v>
      </c>
      <c r="I6" s="72">
        <v>39509</v>
      </c>
      <c r="J6" s="79">
        <f t="shared" si="0"/>
        <v>0.82694602005148921</v>
      </c>
    </row>
    <row r="7" spans="1:10" s="53" customFormat="1" ht="35.1" customHeight="1">
      <c r="A7" s="71" t="s">
        <v>90</v>
      </c>
      <c r="B7" s="72"/>
      <c r="C7" s="72"/>
      <c r="D7" s="90"/>
      <c r="E7" s="79" t="e">
        <f>D7/C7</f>
        <v>#DIV/0!</v>
      </c>
      <c r="F7" s="76" t="s">
        <v>91</v>
      </c>
      <c r="G7" s="126">
        <v>47777</v>
      </c>
      <c r="H7" s="126">
        <v>47777</v>
      </c>
      <c r="I7" s="72">
        <v>39509</v>
      </c>
      <c r="J7" s="79">
        <f t="shared" si="0"/>
        <v>0.82694602005148921</v>
      </c>
    </row>
    <row r="8" spans="1:10" s="53" customFormat="1" ht="35.1" customHeight="1">
      <c r="A8" s="77" t="s">
        <v>92</v>
      </c>
      <c r="B8" s="72"/>
      <c r="C8" s="72"/>
      <c r="D8" s="91"/>
      <c r="E8" s="79"/>
      <c r="F8" s="71" t="s">
        <v>93</v>
      </c>
      <c r="G8" s="126"/>
      <c r="H8" s="126"/>
      <c r="I8" s="59"/>
      <c r="J8" s="79" t="e">
        <f t="shared" si="0"/>
        <v>#DIV/0!</v>
      </c>
    </row>
    <row r="9" spans="1:10" s="53" customFormat="1" ht="35.1" customHeight="1">
      <c r="A9" s="71" t="s">
        <v>94</v>
      </c>
      <c r="B9" s="72"/>
      <c r="C9" s="72"/>
      <c r="D9" s="72"/>
      <c r="E9" s="79" t="e">
        <f>D9/C9</f>
        <v>#DIV/0!</v>
      </c>
      <c r="F9" s="71" t="s">
        <v>95</v>
      </c>
      <c r="G9" s="126"/>
      <c r="H9" s="126"/>
      <c r="I9" s="59"/>
      <c r="J9" s="79" t="e">
        <f t="shared" si="0"/>
        <v>#DIV/0!</v>
      </c>
    </row>
    <row r="10" spans="1:10" s="53" customFormat="1" ht="35.1" customHeight="1">
      <c r="A10" s="71" t="s">
        <v>96</v>
      </c>
      <c r="B10" s="72"/>
      <c r="C10" s="72"/>
      <c r="D10" s="72"/>
      <c r="E10" s="79" t="e">
        <f>D10/C10</f>
        <v>#DIV/0!</v>
      </c>
      <c r="F10" s="78" t="s">
        <v>97</v>
      </c>
      <c r="G10" s="126">
        <v>120</v>
      </c>
      <c r="H10" s="126">
        <v>120</v>
      </c>
      <c r="I10" s="59">
        <v>5062</v>
      </c>
      <c r="J10" s="79">
        <f t="shared" si="0"/>
        <v>42.18333333333333</v>
      </c>
    </row>
    <row r="11" spans="1:10" s="53" customFormat="1" ht="35.1" customHeight="1">
      <c r="A11" s="71" t="s">
        <v>98</v>
      </c>
      <c r="B11" s="72"/>
      <c r="C11" s="72"/>
      <c r="D11" s="72"/>
      <c r="E11" s="79" t="e">
        <f>D11/C11</f>
        <v>#DIV/0!</v>
      </c>
      <c r="F11" s="76" t="s">
        <v>99</v>
      </c>
      <c r="G11" s="126">
        <v>120</v>
      </c>
      <c r="H11" s="126">
        <v>120</v>
      </c>
      <c r="I11" s="59">
        <v>62</v>
      </c>
      <c r="J11" s="79">
        <f t="shared" si="0"/>
        <v>0.51666666666666672</v>
      </c>
    </row>
    <row r="12" spans="1:10" s="53" customFormat="1" ht="32.1" customHeight="1">
      <c r="A12" s="92"/>
      <c r="B12" s="92"/>
      <c r="C12" s="92"/>
      <c r="D12" s="92"/>
      <c r="E12" s="56"/>
      <c r="F12" s="80" t="s">
        <v>100</v>
      </c>
      <c r="G12" s="126">
        <v>1139</v>
      </c>
      <c r="H12" s="126">
        <v>1139</v>
      </c>
      <c r="I12" s="127"/>
      <c r="J12" s="79">
        <f t="shared" si="0"/>
        <v>0</v>
      </c>
    </row>
    <row r="13" spans="1:10" s="53" customFormat="1" ht="30" customHeight="1">
      <c r="A13" s="71"/>
      <c r="B13" s="71"/>
      <c r="C13" s="71"/>
      <c r="D13" s="71"/>
      <c r="E13" s="79"/>
      <c r="F13" s="80" t="s">
        <v>101</v>
      </c>
      <c r="G13" s="126"/>
      <c r="H13" s="126"/>
      <c r="I13" s="59"/>
      <c r="J13" s="79" t="e">
        <f t="shared" si="0"/>
        <v>#DIV/0!</v>
      </c>
    </row>
    <row r="15" spans="1:10">
      <c r="A15" s="93"/>
    </row>
  </sheetData>
  <mergeCells count="2">
    <mergeCell ref="A2:J2"/>
    <mergeCell ref="A3:J3"/>
  </mergeCells>
  <phoneticPr fontId="29" type="noConversion"/>
  <printOptions horizontalCentered="1"/>
  <pageMargins left="0.55118110236220497" right="0.43307086614173201" top="0.98425196850393704" bottom="0.98425196850393704" header="0.511811023622047" footer="0.511811023622047"/>
  <pageSetup paperSize="9" scale="99" orientation="landscape" horizontalDpi="1200" verticalDpi="12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D5" sqref="D5"/>
    </sheetView>
  </sheetViews>
  <sheetFormatPr defaultColWidth="8.875" defaultRowHeight="15"/>
  <cols>
    <col min="1" max="1" width="31.25" style="53" customWidth="1"/>
    <col min="2" max="2" width="26.25" style="54" customWidth="1"/>
    <col min="3" max="3" width="29.875" style="53" customWidth="1"/>
    <col min="4" max="4" width="27.625" style="54" customWidth="1"/>
    <col min="5" max="10" width="9" style="53" customWidth="1"/>
    <col min="11" max="11" width="12.375" style="53" customWidth="1"/>
    <col min="12" max="32" width="9" style="53" customWidth="1"/>
    <col min="33" max="16384" width="8.875" style="53"/>
  </cols>
  <sheetData>
    <row r="1" spans="1:11" ht="18" customHeight="1">
      <c r="A1" s="55" t="s">
        <v>102</v>
      </c>
    </row>
    <row r="2" spans="1:11" ht="25.5">
      <c r="A2" s="128" t="s">
        <v>206</v>
      </c>
      <c r="B2" s="128"/>
      <c r="C2" s="128"/>
      <c r="D2" s="128"/>
    </row>
    <row r="3" spans="1:11" ht="24.95" customHeight="1">
      <c r="A3" s="129" t="s">
        <v>51</v>
      </c>
      <c r="B3" s="129"/>
      <c r="C3" s="129"/>
      <c r="D3" s="129"/>
    </row>
    <row r="4" spans="1:11" ht="33" customHeight="1">
      <c r="A4" s="56" t="s">
        <v>76</v>
      </c>
      <c r="B4" s="81" t="s">
        <v>57</v>
      </c>
      <c r="C4" s="56" t="s">
        <v>76</v>
      </c>
      <c r="D4" s="56" t="s">
        <v>77</v>
      </c>
      <c r="K4" s="64"/>
    </row>
    <row r="5" spans="1:11" ht="39" customHeight="1">
      <c r="A5" s="57" t="s">
        <v>103</v>
      </c>
      <c r="B5" s="82">
        <f>'2024政府基金执行'!D5</f>
        <v>38630</v>
      </c>
      <c r="C5" s="83" t="s">
        <v>104</v>
      </c>
      <c r="D5" s="82">
        <f>'2024政府基金执行'!I5</f>
        <v>44571</v>
      </c>
    </row>
    <row r="6" spans="1:11" ht="39" customHeight="1">
      <c r="A6" s="60" t="s">
        <v>60</v>
      </c>
      <c r="B6" s="58">
        <v>5941</v>
      </c>
      <c r="C6" s="60" t="s">
        <v>61</v>
      </c>
      <c r="D6" s="84"/>
    </row>
    <row r="7" spans="1:11" ht="39" customHeight="1">
      <c r="A7" s="57" t="s">
        <v>105</v>
      </c>
      <c r="B7" s="58"/>
      <c r="C7" s="60" t="s">
        <v>106</v>
      </c>
      <c r="D7" s="58"/>
    </row>
    <row r="8" spans="1:11" ht="39" customHeight="1">
      <c r="A8" s="57" t="s">
        <v>107</v>
      </c>
      <c r="B8" s="56"/>
      <c r="C8" s="57" t="s">
        <v>108</v>
      </c>
      <c r="D8" s="85"/>
    </row>
    <row r="9" spans="1:11" ht="39" customHeight="1">
      <c r="A9" s="60" t="s">
        <v>109</v>
      </c>
      <c r="B9" s="56"/>
      <c r="C9" s="57" t="s">
        <v>110</v>
      </c>
      <c r="D9" s="86"/>
    </row>
    <row r="10" spans="1:11" ht="39" customHeight="1">
      <c r="A10" s="62" t="s">
        <v>68</v>
      </c>
      <c r="B10" s="63">
        <f>B5+B6+B7+B8+B9</f>
        <v>44571</v>
      </c>
      <c r="C10" s="62" t="s">
        <v>69</v>
      </c>
      <c r="D10" s="87">
        <f>D5+D6+D7+D8+D9</f>
        <v>44571</v>
      </c>
    </row>
  </sheetData>
  <mergeCells count="2">
    <mergeCell ref="A2:D2"/>
    <mergeCell ref="A3:D3"/>
  </mergeCells>
  <phoneticPr fontId="29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 horizontalDpi="1200" verticalDpi="120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pane xSplit="1" ySplit="4" topLeftCell="B5" activePane="bottomRight" state="frozen"/>
      <selection pane="topRight"/>
      <selection pane="bottomLeft"/>
      <selection pane="bottomRight" activeCell="C7" sqref="C7"/>
    </sheetView>
  </sheetViews>
  <sheetFormatPr defaultColWidth="8.875" defaultRowHeight="13.5"/>
  <cols>
    <col min="1" max="1" width="27.125" customWidth="1"/>
    <col min="2" max="2" width="11.375" style="65" customWidth="1"/>
    <col min="3" max="3" width="9.375" style="65" customWidth="1"/>
    <col min="4" max="4" width="9.125" style="65" customWidth="1"/>
    <col min="5" max="5" width="40.375" customWidth="1"/>
    <col min="6" max="6" width="11.75" customWidth="1"/>
    <col min="7" max="7" width="9.625" customWidth="1"/>
    <col min="8" max="8" width="9.75" style="65" customWidth="1"/>
    <col min="9" max="9" width="12.375" customWidth="1"/>
  </cols>
  <sheetData>
    <row r="1" spans="1:9">
      <c r="A1" s="55" t="s">
        <v>111</v>
      </c>
    </row>
    <row r="2" spans="1:9" ht="25.5">
      <c r="A2" s="128" t="s">
        <v>207</v>
      </c>
      <c r="B2" s="128"/>
      <c r="C2" s="128"/>
      <c r="D2" s="128"/>
      <c r="E2" s="128"/>
      <c r="F2" s="128"/>
      <c r="G2" s="128"/>
      <c r="H2" s="128"/>
    </row>
    <row r="3" spans="1:9">
      <c r="A3" s="130" t="s">
        <v>1</v>
      </c>
      <c r="B3" s="130"/>
      <c r="C3" s="130"/>
      <c r="D3" s="130"/>
      <c r="E3" s="130"/>
      <c r="F3" s="130"/>
      <c r="G3" s="130"/>
      <c r="H3" s="130"/>
    </row>
    <row r="4" spans="1:9" ht="33" customHeight="1">
      <c r="A4" s="66" t="s">
        <v>83</v>
      </c>
      <c r="B4" s="67" t="s">
        <v>4</v>
      </c>
      <c r="C4" s="67" t="s">
        <v>71</v>
      </c>
      <c r="D4" s="66" t="s">
        <v>53</v>
      </c>
      <c r="E4" s="66" t="s">
        <v>85</v>
      </c>
      <c r="F4" s="68" t="s">
        <v>8</v>
      </c>
      <c r="G4" s="67" t="s">
        <v>71</v>
      </c>
      <c r="H4" s="66" t="s">
        <v>53</v>
      </c>
      <c r="I4" s="64"/>
    </row>
    <row r="5" spans="1:9" ht="24.75" customHeight="1">
      <c r="A5" s="69" t="s">
        <v>86</v>
      </c>
      <c r="B5" s="62">
        <f>'2024政府基金执行'!D5</f>
        <v>38630</v>
      </c>
      <c r="C5" s="62">
        <f>SUM(C6:C11)</f>
        <v>36976</v>
      </c>
      <c r="D5" s="70">
        <f>C5/B5-1</f>
        <v>-4.2816463888169842E-2</v>
      </c>
      <c r="E5" s="69" t="s">
        <v>87</v>
      </c>
      <c r="F5" s="62">
        <f>'2024政府基金执行'!I5</f>
        <v>44571</v>
      </c>
      <c r="G5" s="62">
        <f>G6+G10+G12+G13</f>
        <v>37276</v>
      </c>
      <c r="H5" s="70">
        <f t="shared" ref="H5:H13" si="0">G5/F5-1</f>
        <v>-0.16367144555877144</v>
      </c>
    </row>
    <row r="6" spans="1:9" ht="24.75" customHeight="1">
      <c r="A6" s="71" t="s">
        <v>88</v>
      </c>
      <c r="B6" s="72">
        <f>'2024政府基金执行'!D6</f>
        <v>38630</v>
      </c>
      <c r="C6" s="73">
        <v>36976</v>
      </c>
      <c r="D6" s="74">
        <f>C6/B6-1</f>
        <v>-4.2816463888169842E-2</v>
      </c>
      <c r="E6" s="75" t="s">
        <v>112</v>
      </c>
      <c r="F6" s="72">
        <f>'2024政府基金执行'!I6</f>
        <v>39509</v>
      </c>
      <c r="G6" s="59">
        <v>37276</v>
      </c>
      <c r="H6" s="74">
        <f t="shared" si="0"/>
        <v>-5.6518767875673892E-2</v>
      </c>
    </row>
    <row r="7" spans="1:9" ht="39.950000000000003" customHeight="1">
      <c r="A7" s="71" t="s">
        <v>90</v>
      </c>
      <c r="B7" s="72">
        <f>'2024政府基金执行'!D7</f>
        <v>0</v>
      </c>
      <c r="C7" s="73"/>
      <c r="D7" s="74" t="e">
        <f>C7/B7-1</f>
        <v>#DIV/0!</v>
      </c>
      <c r="E7" s="76" t="s">
        <v>91</v>
      </c>
      <c r="F7" s="72">
        <f>'2024政府基金执行'!I7</f>
        <v>39509</v>
      </c>
      <c r="G7" s="59">
        <v>37276</v>
      </c>
      <c r="H7" s="74">
        <f t="shared" si="0"/>
        <v>-5.6518767875673892E-2</v>
      </c>
    </row>
    <row r="8" spans="1:9" ht="24.75" customHeight="1">
      <c r="A8" s="77" t="s">
        <v>92</v>
      </c>
      <c r="B8" s="72">
        <f>'2024政府基金执行'!D8</f>
        <v>0</v>
      </c>
      <c r="C8" s="73"/>
      <c r="D8" s="74"/>
      <c r="E8" s="75" t="s">
        <v>113</v>
      </c>
      <c r="F8" s="72">
        <f>'2024政府基金执行'!I8</f>
        <v>0</v>
      </c>
      <c r="G8" s="59"/>
      <c r="H8" s="74" t="e">
        <f t="shared" si="0"/>
        <v>#DIV/0!</v>
      </c>
    </row>
    <row r="9" spans="1:9" ht="24.75" customHeight="1">
      <c r="A9" s="71" t="s">
        <v>94</v>
      </c>
      <c r="B9" s="72">
        <f>'2024政府基金执行'!D9</f>
        <v>0</v>
      </c>
      <c r="C9" s="58"/>
      <c r="D9" s="74" t="e">
        <f>C9/B9-1</f>
        <v>#DIV/0!</v>
      </c>
      <c r="E9" s="75" t="s">
        <v>114</v>
      </c>
      <c r="F9" s="72">
        <f>'2024政府基金执行'!I9</f>
        <v>0</v>
      </c>
      <c r="G9" s="58"/>
      <c r="H9" s="74" t="e">
        <f t="shared" si="0"/>
        <v>#DIV/0!</v>
      </c>
    </row>
    <row r="10" spans="1:9" ht="24.75" customHeight="1">
      <c r="A10" s="71" t="s">
        <v>96</v>
      </c>
      <c r="B10" s="72">
        <f>'2024政府基金执行'!D10</f>
        <v>0</v>
      </c>
      <c r="C10" s="58"/>
      <c r="D10" s="74" t="e">
        <f>C10/B10-1</f>
        <v>#DIV/0!</v>
      </c>
      <c r="E10" s="78" t="s">
        <v>97</v>
      </c>
      <c r="F10" s="72">
        <f>'2024政府基金执行'!I10</f>
        <v>5062</v>
      </c>
      <c r="G10" s="58"/>
      <c r="H10" s="74">
        <f t="shared" si="0"/>
        <v>-1</v>
      </c>
    </row>
    <row r="11" spans="1:9" ht="24.75" customHeight="1">
      <c r="A11" s="71" t="s">
        <v>98</v>
      </c>
      <c r="B11" s="72">
        <f>'2024政府基金执行'!D11</f>
        <v>0</v>
      </c>
      <c r="C11" s="58"/>
      <c r="D11" s="74" t="e">
        <f>C11/B11-1</f>
        <v>#DIV/0!</v>
      </c>
      <c r="E11" s="76" t="s">
        <v>115</v>
      </c>
      <c r="F11" s="72">
        <f>'2024政府基金执行'!I11</f>
        <v>62</v>
      </c>
      <c r="G11" s="58"/>
      <c r="H11" s="74">
        <f t="shared" si="0"/>
        <v>-1</v>
      </c>
    </row>
    <row r="12" spans="1:9" ht="24.75" customHeight="1">
      <c r="A12" s="75"/>
      <c r="B12" s="72"/>
      <c r="C12" s="56"/>
      <c r="D12" s="79"/>
      <c r="E12" s="80" t="s">
        <v>100</v>
      </c>
      <c r="F12" s="72">
        <f>'2024政府基金执行'!I12</f>
        <v>0</v>
      </c>
      <c r="G12" s="58"/>
      <c r="H12" s="74" t="e">
        <f t="shared" si="0"/>
        <v>#DIV/0!</v>
      </c>
    </row>
    <row r="13" spans="1:9" ht="21.95" customHeight="1">
      <c r="A13" s="75"/>
      <c r="B13" s="72"/>
      <c r="C13" s="56"/>
      <c r="D13" s="79"/>
      <c r="E13" s="80" t="s">
        <v>101</v>
      </c>
      <c r="F13" s="72">
        <f>'2024政府基金执行'!I13</f>
        <v>0</v>
      </c>
      <c r="G13" s="58"/>
      <c r="H13" s="74" t="e">
        <f t="shared" si="0"/>
        <v>#DIV/0!</v>
      </c>
    </row>
  </sheetData>
  <mergeCells count="2">
    <mergeCell ref="A2:H2"/>
    <mergeCell ref="A3:H3"/>
  </mergeCells>
  <phoneticPr fontId="29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 horizontalDpi="1200" verticalDpi="120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B7" sqref="B7"/>
    </sheetView>
  </sheetViews>
  <sheetFormatPr defaultColWidth="8.875" defaultRowHeight="15"/>
  <cols>
    <col min="1" max="1" width="29.25" style="53" customWidth="1"/>
    <col min="2" max="2" width="26.625" style="54" customWidth="1"/>
    <col min="3" max="3" width="32.875" style="53" customWidth="1"/>
    <col min="4" max="4" width="29.5" style="54" customWidth="1"/>
    <col min="5" max="10" width="9" style="53" customWidth="1"/>
    <col min="11" max="11" width="12.375" style="53" customWidth="1"/>
    <col min="12" max="32" width="9" style="53" customWidth="1"/>
    <col min="33" max="16384" width="8.875" style="53"/>
  </cols>
  <sheetData>
    <row r="1" spans="1:11" ht="24.95" customHeight="1">
      <c r="A1" s="55" t="s">
        <v>116</v>
      </c>
    </row>
    <row r="2" spans="1:11" ht="42" customHeight="1">
      <c r="A2" s="128" t="s">
        <v>208</v>
      </c>
      <c r="B2" s="128"/>
      <c r="C2" s="128"/>
      <c r="D2" s="128"/>
    </row>
    <row r="3" spans="1:11" ht="21.95" customHeight="1">
      <c r="A3" s="129" t="s">
        <v>51</v>
      </c>
      <c r="B3" s="129"/>
      <c r="C3" s="129"/>
      <c r="D3" s="129"/>
    </row>
    <row r="4" spans="1:11" ht="35.1" customHeight="1">
      <c r="A4" s="56" t="s">
        <v>76</v>
      </c>
      <c r="B4" s="56" t="s">
        <v>57</v>
      </c>
      <c r="C4" s="56" t="s">
        <v>76</v>
      </c>
      <c r="D4" s="56" t="s">
        <v>77</v>
      </c>
      <c r="K4" s="64"/>
    </row>
    <row r="5" spans="1:11" ht="35.1" customHeight="1">
      <c r="A5" s="57" t="s">
        <v>103</v>
      </c>
      <c r="B5" s="58">
        <f>'2025政府基金收支'!C5</f>
        <v>36976</v>
      </c>
      <c r="C5" s="57" t="s">
        <v>117</v>
      </c>
      <c r="D5" s="59">
        <f>'2025政府基金收支'!G5</f>
        <v>37276</v>
      </c>
    </row>
    <row r="6" spans="1:11" ht="35.1" customHeight="1">
      <c r="A6" s="60" t="s">
        <v>60</v>
      </c>
      <c r="B6" s="58">
        <v>300</v>
      </c>
      <c r="C6" s="60" t="s">
        <v>61</v>
      </c>
      <c r="D6" s="58"/>
    </row>
    <row r="7" spans="1:11" ht="35.1" customHeight="1">
      <c r="A7" s="57" t="s">
        <v>105</v>
      </c>
      <c r="B7" s="61"/>
      <c r="C7" s="60" t="s">
        <v>118</v>
      </c>
      <c r="D7" s="58"/>
    </row>
    <row r="8" spans="1:11" ht="35.1" customHeight="1">
      <c r="A8" s="57" t="s">
        <v>107</v>
      </c>
      <c r="B8" s="56"/>
      <c r="C8" s="57" t="s">
        <v>108</v>
      </c>
      <c r="D8" s="58"/>
    </row>
    <row r="9" spans="1:11" ht="35.1" customHeight="1">
      <c r="A9" s="60" t="s">
        <v>109</v>
      </c>
      <c r="B9" s="58">
        <f>'2024政府基金平衡 '!D9</f>
        <v>0</v>
      </c>
      <c r="C9" s="57" t="s">
        <v>110</v>
      </c>
      <c r="D9" s="58"/>
    </row>
    <row r="10" spans="1:11" ht="35.1" customHeight="1">
      <c r="A10" s="62" t="s">
        <v>68</v>
      </c>
      <c r="B10" s="63">
        <f>B5+B6+B7+B8+B9</f>
        <v>37276</v>
      </c>
      <c r="C10" s="62" t="s">
        <v>69</v>
      </c>
      <c r="D10" s="63">
        <f>D5+D6+D7+D8+D9</f>
        <v>37276</v>
      </c>
    </row>
  </sheetData>
  <mergeCells count="2">
    <mergeCell ref="A2:D2"/>
    <mergeCell ref="A3:D3"/>
  </mergeCells>
  <phoneticPr fontId="29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5</vt:i4>
      </vt:variant>
    </vt:vector>
  </HeadingPairs>
  <TitlesOfParts>
    <vt:vector size="18" baseType="lpstr">
      <vt:lpstr>2024一般预计完成</vt:lpstr>
      <vt:lpstr>2024一般执行</vt:lpstr>
      <vt:lpstr>2024一般平衡</vt:lpstr>
      <vt:lpstr>2025一般收支</vt:lpstr>
      <vt:lpstr>2025一般平衡</vt:lpstr>
      <vt:lpstr>2024政府基金执行</vt:lpstr>
      <vt:lpstr>2024政府基金平衡 </vt:lpstr>
      <vt:lpstr>2025政府基金收支</vt:lpstr>
      <vt:lpstr>2025政府基金平衡</vt:lpstr>
      <vt:lpstr>部门收支预算</vt:lpstr>
      <vt:lpstr>基本支出表</vt:lpstr>
      <vt:lpstr>重点项目支出 </vt:lpstr>
      <vt:lpstr>三公 </vt:lpstr>
      <vt:lpstr>'2024政府基金平衡 '!Print_Area</vt:lpstr>
      <vt:lpstr>部门收支预算!Print_Titles</vt:lpstr>
      <vt:lpstr>基本支出表!Print_Titles</vt:lpstr>
      <vt:lpstr>'三公 '!Print_Titles</vt:lpstr>
      <vt:lpstr>'重点项目支出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2024-11-11T02:32:00Z</dcterms:created>
  <dcterms:modified xsi:type="dcterms:W3CDTF">2025-01-14T02:35:08Z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FFE03C0C815A4B87B4FAF4F727AB7A48</vt:lpwstr>
  </property>
  <property fmtid="{D5CDD505-2E9C-101B-9397-08002B2CF9AE}" pid="3" name="KSOProductBuildVer">
    <vt:lpwstr>2052-11.1.0.11194</vt:lpwstr>
  </property>
</Properties>
</file>