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860" firstSheet="1" activeTab="1"/>
  </bookViews>
  <sheets>
    <sheet name="目录" sheetId="1" state="hidden" r:id="rId1"/>
    <sheet name="2020一般预计完成" sheetId="2" r:id="rId2"/>
    <sheet name="2020一般执行" sheetId="3" r:id="rId3"/>
    <sheet name="2020一般平衡表" sheetId="4" r:id="rId4"/>
    <sheet name="2021一般收支" sheetId="5" r:id="rId5"/>
    <sheet name="2021一般平衡" sheetId="6" r:id="rId6"/>
    <sheet name="2021部门收支" sheetId="7" r:id="rId7"/>
    <sheet name="2021部门支出经济分类" sheetId="22" r:id="rId8"/>
    <sheet name="2021重点项目" sheetId="8" r:id="rId9"/>
    <sheet name="2020政府基金执行" sheetId="9" r:id="rId10"/>
    <sheet name="2020政府基金平衡表" sheetId="10" r:id="rId11"/>
    <sheet name="2021政府基金收支" sheetId="11" r:id="rId12"/>
    <sheet name="2021政府基金平衡" sheetId="12" r:id="rId13"/>
    <sheet name="2021三公一会" sheetId="17" r:id="rId14"/>
  </sheets>
  <definedNames>
    <definedName name="_xlnm.Print_Titles" localSheetId="6">'2021部门收支'!$4:$5</definedName>
    <definedName name="_xlnm.Print_Titles" localSheetId="7">'2021部门支出经济分类'!$4:$6</definedName>
    <definedName name="_xlnm.Print_Titles" localSheetId="13">'2021三公一会'!$4:$6</definedName>
    <definedName name="_xlnm.Print_Titles" localSheetId="8">'2021重点项目'!$4:$4</definedName>
  </definedNames>
  <calcPr calcId="124519"/>
</workbook>
</file>

<file path=xl/calcChain.xml><?xml version="1.0" encoding="utf-8"?>
<calcChain xmlns="http://schemas.openxmlformats.org/spreadsheetml/2006/main">
  <c r="C34" i="17"/>
  <c r="G7"/>
  <c r="F7"/>
  <c r="E7"/>
  <c r="D7"/>
  <c r="C7"/>
  <c r="B7"/>
  <c r="D5" i="12"/>
  <c r="D11" s="1"/>
  <c r="B5"/>
  <c r="B11" s="1"/>
  <c r="H12" i="11"/>
  <c r="H11"/>
  <c r="H9"/>
  <c r="H8"/>
  <c r="H7"/>
  <c r="G7"/>
  <c r="H6"/>
  <c r="G6"/>
  <c r="D6"/>
  <c r="C6"/>
  <c r="B6"/>
  <c r="H5"/>
  <c r="G5"/>
  <c r="F5"/>
  <c r="D5"/>
  <c r="C5"/>
  <c r="B5"/>
  <c r="B11" i="10"/>
  <c r="D5"/>
  <c r="D11" s="1"/>
  <c r="B5"/>
  <c r="I12" i="9"/>
  <c r="I11"/>
  <c r="I10"/>
  <c r="I9"/>
  <c r="I8"/>
  <c r="I7"/>
  <c r="H7"/>
  <c r="I6"/>
  <c r="H6"/>
  <c r="D6"/>
  <c r="C6"/>
  <c r="I5"/>
  <c r="H5"/>
  <c r="G5"/>
  <c r="F5"/>
  <c r="D5"/>
  <c r="C5"/>
  <c r="C6" i="8"/>
  <c r="C70" i="22"/>
  <c r="C69"/>
  <c r="C68"/>
  <c r="C67"/>
  <c r="E66"/>
  <c r="C66"/>
  <c r="C65"/>
  <c r="C64"/>
  <c r="C63"/>
  <c r="C62"/>
  <c r="C61"/>
  <c r="C60"/>
  <c r="C59"/>
  <c r="E58"/>
  <c r="C58"/>
  <c r="E57"/>
  <c r="C57"/>
  <c r="C56"/>
  <c r="C55"/>
  <c r="C54"/>
  <c r="C53"/>
  <c r="C52"/>
  <c r="C51"/>
  <c r="C50"/>
  <c r="E49"/>
  <c r="C49"/>
  <c r="C48"/>
  <c r="C47"/>
  <c r="E46"/>
  <c r="C46"/>
  <c r="E45"/>
  <c r="C45"/>
  <c r="C44"/>
  <c r="C43"/>
  <c r="C42"/>
  <c r="C41"/>
  <c r="C40"/>
  <c r="E39"/>
  <c r="C39"/>
  <c r="C38"/>
  <c r="E37"/>
  <c r="C37"/>
  <c r="C36"/>
  <c r="C35"/>
  <c r="C34"/>
  <c r="C33"/>
  <c r="E32"/>
  <c r="C32"/>
  <c r="C31"/>
  <c r="C30"/>
  <c r="C29"/>
  <c r="C28"/>
  <c r="E27"/>
  <c r="C27"/>
  <c r="E26"/>
  <c r="C26"/>
  <c r="C25"/>
  <c r="E24"/>
  <c r="C24"/>
  <c r="E23"/>
  <c r="C23"/>
  <c r="C22"/>
  <c r="E21"/>
  <c r="C21"/>
  <c r="E20"/>
  <c r="C20"/>
  <c r="E19"/>
  <c r="C19"/>
  <c r="E18"/>
  <c r="C18"/>
  <c r="E17"/>
  <c r="C17"/>
  <c r="A17"/>
  <c r="E16"/>
  <c r="C16"/>
  <c r="E15"/>
  <c r="C15"/>
  <c r="E14"/>
  <c r="C14"/>
  <c r="E13"/>
  <c r="C13"/>
  <c r="E12"/>
  <c r="C12"/>
  <c r="E11"/>
  <c r="C11"/>
  <c r="E10"/>
  <c r="C10"/>
  <c r="C9"/>
  <c r="E8"/>
  <c r="C8"/>
  <c r="F7"/>
  <c r="E7"/>
  <c r="D7"/>
  <c r="C7"/>
  <c r="H69" i="7"/>
  <c r="D69"/>
  <c r="C69"/>
  <c r="B69"/>
  <c r="H68"/>
  <c r="D68"/>
  <c r="C68"/>
  <c r="B68"/>
  <c r="H67"/>
  <c r="D67"/>
  <c r="C67"/>
  <c r="B67"/>
  <c r="H66"/>
  <c r="D66"/>
  <c r="C66"/>
  <c r="B66"/>
  <c r="H65"/>
  <c r="D65"/>
  <c r="C65"/>
  <c r="B65"/>
  <c r="H64"/>
  <c r="D64"/>
  <c r="C64"/>
  <c r="B64"/>
  <c r="H63"/>
  <c r="D63"/>
  <c r="C63"/>
  <c r="B63"/>
  <c r="H62"/>
  <c r="D62"/>
  <c r="C62"/>
  <c r="B62"/>
  <c r="H61"/>
  <c r="D61"/>
  <c r="C61"/>
  <c r="B61"/>
  <c r="H60"/>
  <c r="D60"/>
  <c r="C60"/>
  <c r="B60"/>
  <c r="H59"/>
  <c r="D59"/>
  <c r="C59"/>
  <c r="B59"/>
  <c r="H58"/>
  <c r="D58"/>
  <c r="C58"/>
  <c r="B58"/>
  <c r="H57"/>
  <c r="D57"/>
  <c r="C57"/>
  <c r="B57"/>
  <c r="H56"/>
  <c r="D56"/>
  <c r="C56"/>
  <c r="B56"/>
  <c r="H55"/>
  <c r="D55"/>
  <c r="C55"/>
  <c r="B55"/>
  <c r="H54"/>
  <c r="D54"/>
  <c r="C54"/>
  <c r="B54"/>
  <c r="H53"/>
  <c r="D53"/>
  <c r="C53"/>
  <c r="B53"/>
  <c r="H52"/>
  <c r="D52"/>
  <c r="C52"/>
  <c r="B52"/>
  <c r="H51"/>
  <c r="D51"/>
  <c r="C51"/>
  <c r="B51"/>
  <c r="H50"/>
  <c r="D50"/>
  <c r="C50"/>
  <c r="B50"/>
  <c r="H49"/>
  <c r="D49"/>
  <c r="C49"/>
  <c r="B49"/>
  <c r="H48"/>
  <c r="D48"/>
  <c r="C48"/>
  <c r="B48"/>
  <c r="H47"/>
  <c r="D47"/>
  <c r="C47"/>
  <c r="B47"/>
  <c r="H46"/>
  <c r="D46"/>
  <c r="C46"/>
  <c r="B46"/>
  <c r="H45"/>
  <c r="D45"/>
  <c r="C45"/>
  <c r="B45"/>
  <c r="H44"/>
  <c r="D44"/>
  <c r="C44"/>
  <c r="B44"/>
  <c r="H43"/>
  <c r="D43"/>
  <c r="C43"/>
  <c r="B43"/>
  <c r="H42"/>
  <c r="D42"/>
  <c r="C42"/>
  <c r="B42"/>
  <c r="H41"/>
  <c r="D41"/>
  <c r="C41"/>
  <c r="B41"/>
  <c r="H40"/>
  <c r="D40"/>
  <c r="C40"/>
  <c r="B40"/>
  <c r="H39"/>
  <c r="D39"/>
  <c r="C39"/>
  <c r="B39"/>
  <c r="H38"/>
  <c r="D38"/>
  <c r="C38"/>
  <c r="B38"/>
  <c r="H37"/>
  <c r="D37"/>
  <c r="C37"/>
  <c r="B37"/>
  <c r="H36"/>
  <c r="D36"/>
  <c r="C36"/>
  <c r="B36"/>
  <c r="H35"/>
  <c r="D35"/>
  <c r="C35"/>
  <c r="B35"/>
  <c r="H34"/>
  <c r="D34"/>
  <c r="C34"/>
  <c r="B34"/>
  <c r="H33"/>
  <c r="D33"/>
  <c r="C33"/>
  <c r="B33"/>
  <c r="H32"/>
  <c r="D32"/>
  <c r="C32"/>
  <c r="B32"/>
  <c r="H31"/>
  <c r="D31"/>
  <c r="C31"/>
  <c r="B31"/>
  <c r="H30"/>
  <c r="D30"/>
  <c r="C30"/>
  <c r="B30"/>
  <c r="H29"/>
  <c r="D29"/>
  <c r="C29"/>
  <c r="B29"/>
  <c r="H28"/>
  <c r="D28"/>
  <c r="C28"/>
  <c r="B28"/>
  <c r="H27"/>
  <c r="D27"/>
  <c r="C27"/>
  <c r="B27"/>
  <c r="H26"/>
  <c r="D26"/>
  <c r="C26"/>
  <c r="B26"/>
  <c r="H25"/>
  <c r="D25"/>
  <c r="C25"/>
  <c r="B25"/>
  <c r="H24"/>
  <c r="D24"/>
  <c r="C24"/>
  <c r="B24"/>
  <c r="H23"/>
  <c r="D23"/>
  <c r="C23"/>
  <c r="B23"/>
  <c r="H22"/>
  <c r="D22"/>
  <c r="C22"/>
  <c r="B22"/>
  <c r="H21"/>
  <c r="D21"/>
  <c r="C21"/>
  <c r="B21"/>
  <c r="H20"/>
  <c r="D20"/>
  <c r="C20"/>
  <c r="B20"/>
  <c r="H19"/>
  <c r="D19"/>
  <c r="C19"/>
  <c r="B19"/>
  <c r="H18"/>
  <c r="D18"/>
  <c r="C18"/>
  <c r="B18"/>
  <c r="H17"/>
  <c r="D17"/>
  <c r="C17"/>
  <c r="B17"/>
  <c r="H16"/>
  <c r="D16"/>
  <c r="C16"/>
  <c r="B16"/>
  <c r="H15"/>
  <c r="D15"/>
  <c r="C15"/>
  <c r="B15"/>
  <c r="H14"/>
  <c r="D14"/>
  <c r="C14"/>
  <c r="B14"/>
  <c r="H13"/>
  <c r="D13"/>
  <c r="C13"/>
  <c r="B13"/>
  <c r="H12"/>
  <c r="D12"/>
  <c r="C12"/>
  <c r="B12"/>
  <c r="H11"/>
  <c r="D11"/>
  <c r="C11"/>
  <c r="B11"/>
  <c r="H10"/>
  <c r="D10"/>
  <c r="C10"/>
  <c r="B10"/>
  <c r="H9"/>
  <c r="D9"/>
  <c r="C9"/>
  <c r="B9"/>
  <c r="H8"/>
  <c r="D8"/>
  <c r="C8"/>
  <c r="B8"/>
  <c r="H7"/>
  <c r="D7"/>
  <c r="C7"/>
  <c r="B7"/>
  <c r="K6"/>
  <c r="J6"/>
  <c r="I6"/>
  <c r="H6"/>
  <c r="G6"/>
  <c r="F6"/>
  <c r="E6"/>
  <c r="D6"/>
  <c r="C6"/>
  <c r="B6"/>
  <c r="B12" i="6"/>
  <c r="D6" s="1"/>
  <c r="D5"/>
  <c r="D12" s="1"/>
  <c r="B5"/>
  <c r="B26" i="5"/>
  <c r="B21" s="1"/>
  <c r="D21" s="1"/>
  <c r="H25"/>
  <c r="F25"/>
  <c r="H22"/>
  <c r="F22"/>
  <c r="B22"/>
  <c r="D22" s="1"/>
  <c r="C21"/>
  <c r="F17"/>
  <c r="H17" s="1"/>
  <c r="D17"/>
  <c r="C17"/>
  <c r="B17"/>
  <c r="H16"/>
  <c r="F16"/>
  <c r="B16"/>
  <c r="D16" s="1"/>
  <c r="H15"/>
  <c r="G15"/>
  <c r="F15"/>
  <c r="C15"/>
  <c r="B15"/>
  <c r="D15" s="1"/>
  <c r="H14"/>
  <c r="F14"/>
  <c r="D14"/>
  <c r="C14"/>
  <c r="B14"/>
  <c r="F13"/>
  <c r="H13" s="1"/>
  <c r="B13"/>
  <c r="D13" s="1"/>
  <c r="F12"/>
  <c r="H12" s="1"/>
  <c r="C12"/>
  <c r="B12"/>
  <c r="D12" s="1"/>
  <c r="H11"/>
  <c r="F11"/>
  <c r="C11"/>
  <c r="B11"/>
  <c r="D11" s="1"/>
  <c r="H10"/>
  <c r="G10"/>
  <c r="F10"/>
  <c r="D10"/>
  <c r="C10"/>
  <c r="B10"/>
  <c r="F9"/>
  <c r="H9" s="1"/>
  <c r="B9"/>
  <c r="G8"/>
  <c r="F8"/>
  <c r="H8" s="1"/>
  <c r="D8"/>
  <c r="B8"/>
  <c r="F7"/>
  <c r="H7" s="1"/>
  <c r="B7"/>
  <c r="F6"/>
  <c r="H6" s="1"/>
  <c r="C6"/>
  <c r="G5"/>
  <c r="C5"/>
  <c r="D5" i="4"/>
  <c r="B26" i="3"/>
  <c r="H25"/>
  <c r="F25"/>
  <c r="H22"/>
  <c r="F22"/>
  <c r="B22"/>
  <c r="H17"/>
  <c r="F17"/>
  <c r="B17"/>
  <c r="D17" s="1"/>
  <c r="H16"/>
  <c r="F16"/>
  <c r="D16"/>
  <c r="B16"/>
  <c r="H15"/>
  <c r="F15"/>
  <c r="B15"/>
  <c r="D15" s="1"/>
  <c r="H14"/>
  <c r="F14"/>
  <c r="B14"/>
  <c r="D14" s="1"/>
  <c r="H13"/>
  <c r="F13"/>
  <c r="D13"/>
  <c r="B13"/>
  <c r="H12"/>
  <c r="F12"/>
  <c r="B12"/>
  <c r="D12" s="1"/>
  <c r="H11"/>
  <c r="F11"/>
  <c r="D11"/>
  <c r="B11"/>
  <c r="H10"/>
  <c r="F10"/>
  <c r="B10"/>
  <c r="D10" s="1"/>
  <c r="H9"/>
  <c r="F9"/>
  <c r="B9"/>
  <c r="D9" s="1"/>
  <c r="H8"/>
  <c r="F8"/>
  <c r="B8"/>
  <c r="D8" s="1"/>
  <c r="H7"/>
  <c r="F7"/>
  <c r="B7"/>
  <c r="D7" s="1"/>
  <c r="H6"/>
  <c r="F6"/>
  <c r="C6"/>
  <c r="G5"/>
  <c r="F5"/>
  <c r="H5" s="1"/>
  <c r="C5"/>
  <c r="D26" i="2"/>
  <c r="H25"/>
  <c r="H22"/>
  <c r="D22"/>
  <c r="C21"/>
  <c r="D21" s="1"/>
  <c r="H17"/>
  <c r="D17"/>
  <c r="H16"/>
  <c r="D16"/>
  <c r="H15"/>
  <c r="D15"/>
  <c r="H14"/>
  <c r="D14"/>
  <c r="H13"/>
  <c r="D13"/>
  <c r="H12"/>
  <c r="G12"/>
  <c r="D12"/>
  <c r="H11"/>
  <c r="D11"/>
  <c r="H10"/>
  <c r="D10"/>
  <c r="H9"/>
  <c r="H8"/>
  <c r="D8"/>
  <c r="H7"/>
  <c r="D7"/>
  <c r="H6"/>
  <c r="C6"/>
  <c r="D6" s="1"/>
  <c r="B6"/>
  <c r="H5"/>
  <c r="G5"/>
  <c r="F5"/>
  <c r="B5"/>
  <c r="B21" i="3" l="1"/>
  <c r="D21" s="1"/>
  <c r="D22"/>
  <c r="D26" i="5"/>
  <c r="B6"/>
  <c r="D6" s="1"/>
  <c r="D7"/>
  <c r="C5" i="2"/>
  <c r="B6" i="3"/>
  <c r="F5" i="5"/>
  <c r="H5" s="1"/>
  <c r="B5" l="1"/>
  <c r="D5" s="1"/>
  <c r="B5" i="4"/>
  <c r="B12" s="1"/>
  <c r="D6" s="1"/>
  <c r="D12" s="1"/>
  <c r="D5" i="2"/>
  <c r="D6" i="3"/>
  <c r="B5"/>
  <c r="D5" s="1"/>
</calcChain>
</file>

<file path=xl/comments1.xml><?xml version="1.0" encoding="utf-8"?>
<comments xmlns="http://schemas.openxmlformats.org/spreadsheetml/2006/main">
  <authors>
    <author>Sky</author>
  </authors>
  <commentList>
    <comment ref="G5" authorId="0">
      <text>
        <r>
          <rPr>
            <b/>
            <sz val="9"/>
            <rFont val="Tahoma"/>
            <family val="2"/>
          </rPr>
          <t>Sky:</t>
        </r>
        <r>
          <rPr>
            <sz val="9"/>
            <rFont val="Tahoma"/>
            <family val="2"/>
          </rPr>
          <t xml:space="preserve">
480541*40.7%=195580
+</t>
        </r>
        <r>
          <rPr>
            <sz val="9"/>
            <rFont val="宋体"/>
            <family val="3"/>
            <charset val="134"/>
          </rPr>
          <t>追加</t>
        </r>
        <r>
          <rPr>
            <sz val="9"/>
            <rFont val="Tahoma"/>
            <family val="2"/>
          </rPr>
          <t>6000</t>
        </r>
        <r>
          <rPr>
            <sz val="9"/>
            <rFont val="宋体"/>
            <family val="3"/>
            <charset val="134"/>
          </rPr>
          <t>万</t>
        </r>
        <r>
          <rPr>
            <sz val="9"/>
            <rFont val="Tahoma"/>
            <family val="2"/>
          </rPr>
          <t>+</t>
        </r>
        <r>
          <rPr>
            <sz val="9"/>
            <rFont val="宋体"/>
            <family val="3"/>
            <charset val="134"/>
          </rPr>
          <t>非税及其他收入</t>
        </r>
        <r>
          <rPr>
            <sz val="9"/>
            <rFont val="Tahoma"/>
            <family val="2"/>
          </rPr>
          <t>40180-</t>
        </r>
        <r>
          <rPr>
            <sz val="9"/>
            <rFont val="宋体"/>
            <family val="3"/>
            <charset val="134"/>
          </rPr>
          <t>污染物排放</t>
        </r>
        <r>
          <rPr>
            <sz val="9"/>
            <rFont val="Tahoma"/>
            <family val="2"/>
          </rPr>
          <t>-1800</t>
        </r>
        <r>
          <rPr>
            <sz val="9"/>
            <rFont val="宋体"/>
            <family val="3"/>
            <charset val="134"/>
          </rPr>
          <t>万</t>
        </r>
        <r>
          <rPr>
            <sz val="9"/>
            <rFont val="Tahoma"/>
            <family val="2"/>
          </rPr>
          <t>-1200</t>
        </r>
        <r>
          <rPr>
            <sz val="9"/>
            <rFont val="宋体"/>
            <family val="3"/>
            <charset val="134"/>
          </rPr>
          <t>口岸基金</t>
        </r>
        <r>
          <rPr>
            <sz val="9"/>
            <rFont val="Tahoma"/>
            <family val="2"/>
          </rPr>
          <t>-</t>
        </r>
        <r>
          <rPr>
            <sz val="9"/>
            <rFont val="宋体"/>
            <family val="3"/>
            <charset val="134"/>
          </rPr>
          <t>其他专项扣款</t>
        </r>
        <r>
          <rPr>
            <sz val="9"/>
            <rFont val="Tahoma"/>
            <family val="2"/>
          </rPr>
          <t>-1500</t>
        </r>
        <r>
          <rPr>
            <sz val="9"/>
            <rFont val="宋体"/>
            <family val="3"/>
            <charset val="134"/>
          </rPr>
          <t>万</t>
        </r>
        <r>
          <rPr>
            <sz val="9"/>
            <rFont val="Tahoma"/>
            <family val="2"/>
          </rPr>
          <t xml:space="preserve">=237260
</t>
        </r>
        <r>
          <rPr>
            <sz val="9"/>
            <rFont val="宋体"/>
            <family val="3"/>
            <charset val="134"/>
          </rPr>
          <t>实际执行中应加南理工</t>
        </r>
        <r>
          <rPr>
            <sz val="9"/>
            <rFont val="Tahoma"/>
            <family val="2"/>
          </rPr>
          <t>3</t>
        </r>
        <r>
          <rPr>
            <sz val="9"/>
            <rFont val="宋体"/>
            <family val="3"/>
            <charset val="134"/>
          </rPr>
          <t>亿元</t>
        </r>
      </text>
    </comment>
  </commentList>
</comments>
</file>

<file path=xl/comments2.xml><?xml version="1.0" encoding="utf-8"?>
<comments xmlns="http://schemas.openxmlformats.org/spreadsheetml/2006/main">
  <authors>
    <author>Sky</author>
  </authors>
  <commentList>
    <comment ref="G5" authorId="0">
      <text>
        <r>
          <rPr>
            <b/>
            <sz val="9"/>
            <rFont val="Tahoma"/>
            <family val="2"/>
          </rPr>
          <t>Sky:</t>
        </r>
        <r>
          <rPr>
            <sz val="9"/>
            <rFont val="Tahoma"/>
            <family val="2"/>
          </rPr>
          <t xml:space="preserve">
521389*0.407=212205+</t>
        </r>
        <r>
          <rPr>
            <sz val="9"/>
            <rFont val="宋体"/>
            <family val="3"/>
            <charset val="134"/>
          </rPr>
          <t>其他收入</t>
        </r>
        <r>
          <rPr>
            <sz val="9"/>
            <rFont val="Tahoma"/>
            <family val="2"/>
          </rPr>
          <t>4000</t>
        </r>
        <r>
          <rPr>
            <sz val="9"/>
            <rFont val="宋体"/>
            <family val="3"/>
            <charset val="134"/>
          </rPr>
          <t>万元</t>
        </r>
        <r>
          <rPr>
            <sz val="9"/>
            <rFont val="Tahoma"/>
            <family val="2"/>
          </rPr>
          <t>+8000</t>
        </r>
        <r>
          <rPr>
            <sz val="9"/>
            <rFont val="宋体"/>
            <family val="3"/>
            <charset val="134"/>
          </rPr>
          <t>万追加</t>
        </r>
        <r>
          <rPr>
            <sz val="9"/>
            <rFont val="Tahoma"/>
            <family val="2"/>
          </rPr>
          <t>+</t>
        </r>
        <r>
          <rPr>
            <sz val="9"/>
            <rFont val="宋体"/>
            <family val="3"/>
            <charset val="134"/>
          </rPr>
          <t>上缴的非税</t>
        </r>
        <r>
          <rPr>
            <sz val="9"/>
            <rFont val="Tahoma"/>
            <family val="2"/>
          </rPr>
          <t>1569+</t>
        </r>
        <r>
          <rPr>
            <sz val="9"/>
            <rFont val="宋体"/>
            <family val="3"/>
            <charset val="134"/>
          </rPr>
          <t>南理工、综保区、过江通道拆迁</t>
        </r>
        <r>
          <rPr>
            <sz val="9"/>
            <rFont val="Tahoma"/>
            <family val="2"/>
          </rPr>
          <t>5</t>
        </r>
        <r>
          <rPr>
            <sz val="9"/>
            <rFont val="宋体"/>
            <family val="3"/>
            <charset val="134"/>
          </rPr>
          <t>亿</t>
        </r>
        <r>
          <rPr>
            <sz val="9"/>
            <rFont val="Tahoma"/>
            <family val="2"/>
          </rPr>
          <t>-</t>
        </r>
        <r>
          <rPr>
            <sz val="9"/>
            <rFont val="宋体"/>
            <family val="3"/>
            <charset val="134"/>
          </rPr>
          <t>扣减专项扣除</t>
        </r>
        <r>
          <rPr>
            <sz val="9"/>
            <rFont val="Tahoma"/>
            <family val="2"/>
          </rPr>
          <t>-4500=271274</t>
        </r>
      </text>
    </comment>
    <comment ref="G8" authorId="0">
      <text>
        <r>
          <rPr>
            <b/>
            <sz val="9"/>
            <rFont val="Tahoma"/>
            <family val="2"/>
          </rPr>
          <t>Sky: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南理工</t>
        </r>
        <r>
          <rPr>
            <sz val="9"/>
            <rFont val="Tahoma"/>
            <family val="2"/>
          </rPr>
          <t>2</t>
        </r>
        <r>
          <rPr>
            <sz val="9"/>
            <rFont val="宋体"/>
            <family val="3"/>
            <charset val="134"/>
          </rPr>
          <t>亿元，运行经费</t>
        </r>
        <r>
          <rPr>
            <sz val="9"/>
            <rFont val="Tahoma"/>
            <family val="2"/>
          </rPr>
          <t>3000</t>
        </r>
        <r>
          <rPr>
            <sz val="9"/>
            <rFont val="宋体"/>
            <family val="3"/>
            <charset val="134"/>
          </rPr>
          <t>万</t>
        </r>
      </text>
    </comment>
    <comment ref="G14" authorId="0">
      <text>
        <r>
          <rPr>
            <b/>
            <sz val="9"/>
            <rFont val="Tahoma"/>
            <family val="2"/>
          </rPr>
          <t>Sky: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family val="3"/>
            <charset val="134"/>
          </rPr>
          <t>过江通道</t>
        </r>
        <r>
          <rPr>
            <sz val="9"/>
            <rFont val="Tahoma"/>
            <family val="2"/>
          </rPr>
          <t>1</t>
        </r>
        <r>
          <rPr>
            <sz val="9"/>
            <rFont val="宋体"/>
            <family val="3"/>
            <charset val="134"/>
          </rPr>
          <t>亿元</t>
        </r>
      </text>
    </comment>
  </commentList>
</comments>
</file>

<file path=xl/sharedStrings.xml><?xml version="1.0" encoding="utf-8"?>
<sst xmlns="http://schemas.openxmlformats.org/spreadsheetml/2006/main" count="586" uniqueCount="387">
  <si>
    <r>
      <rPr>
        <sz val="22"/>
        <color indexed="8"/>
        <rFont val="方正小标宋_GBK"/>
        <charset val="134"/>
      </rPr>
      <t>附</t>
    </r>
    <r>
      <rPr>
        <sz val="22"/>
        <color indexed="8"/>
        <rFont val="Times New Roman"/>
        <family val="1"/>
      </rPr>
      <t xml:space="preserve"> </t>
    </r>
    <r>
      <rPr>
        <sz val="22"/>
        <color indexed="8"/>
        <rFont val="方正小标宋_GBK"/>
        <charset val="134"/>
      </rPr>
      <t>表</t>
    </r>
    <r>
      <rPr>
        <sz val="22"/>
        <color indexed="8"/>
        <rFont val="Times New Roman"/>
        <family val="1"/>
      </rPr>
      <t xml:space="preserve"> </t>
    </r>
    <r>
      <rPr>
        <sz val="22"/>
        <color indexed="8"/>
        <rFont val="方正小标宋_GBK"/>
        <charset val="134"/>
      </rPr>
      <t>目</t>
    </r>
    <r>
      <rPr>
        <sz val="22"/>
        <color indexed="8"/>
        <rFont val="Times New Roman"/>
        <family val="1"/>
      </rPr>
      <t xml:space="preserve"> </t>
    </r>
    <r>
      <rPr>
        <sz val="22"/>
        <color indexed="8"/>
        <rFont val="方正小标宋_GBK"/>
        <charset val="134"/>
      </rPr>
      <t>录</t>
    </r>
  </si>
  <si>
    <r>
      <rPr>
        <sz val="12"/>
        <color indexed="8"/>
        <rFont val="方正黑体_GBK"/>
        <charset val="134"/>
      </rPr>
      <t>一、一般公共预算</t>
    </r>
  </si>
  <si>
    <r>
      <rPr>
        <sz val="12"/>
        <color indexed="8"/>
        <rFont val="方正仿宋_GBK"/>
        <charset val="134"/>
      </rPr>
      <t>表一</t>
    </r>
    <r>
      <rPr>
        <sz val="12"/>
        <color indexed="8"/>
        <rFont val="Times New Roman"/>
        <family val="1"/>
      </rPr>
      <t xml:space="preserve">  2018</t>
    </r>
    <r>
      <rPr>
        <sz val="12"/>
        <color indexed="8"/>
        <rFont val="方正仿宋_GBK"/>
        <charset val="134"/>
      </rPr>
      <t>年云亭街道一般公共预算预计完成情况表</t>
    </r>
    <r>
      <rPr>
        <sz val="12"/>
        <color indexed="8"/>
        <rFont val="Arial"/>
        <family val="2"/>
      </rPr>
      <t xml:space="preserve">	</t>
    </r>
  </si>
  <si>
    <r>
      <rPr>
        <sz val="12"/>
        <color indexed="8"/>
        <rFont val="方正仿宋_GBK"/>
        <charset val="134"/>
      </rPr>
      <t>表二</t>
    </r>
    <r>
      <rPr>
        <sz val="12"/>
        <color indexed="8"/>
        <rFont val="Times New Roman"/>
        <family val="1"/>
      </rPr>
      <t xml:space="preserve">  2018</t>
    </r>
    <r>
      <rPr>
        <sz val="12"/>
        <color indexed="8"/>
        <rFont val="方正仿宋_GBK"/>
        <charset val="134"/>
      </rPr>
      <t>年云亭街道一般公共预算收支执行情况表</t>
    </r>
    <r>
      <rPr>
        <sz val="12"/>
        <color indexed="8"/>
        <rFont val="Arial"/>
        <family val="2"/>
      </rPr>
      <t xml:space="preserve">	</t>
    </r>
  </si>
  <si>
    <r>
      <rPr>
        <sz val="12"/>
        <color indexed="8"/>
        <rFont val="方正仿宋_GBK"/>
        <charset val="134"/>
      </rPr>
      <t>表三</t>
    </r>
    <r>
      <rPr>
        <sz val="12"/>
        <color indexed="8"/>
        <rFont val="Times New Roman"/>
        <family val="1"/>
      </rPr>
      <t xml:space="preserve">  2018</t>
    </r>
    <r>
      <rPr>
        <sz val="12"/>
        <color indexed="8"/>
        <rFont val="方正仿宋_GBK"/>
        <charset val="134"/>
      </rPr>
      <t>年云亭街道一般公共预算平衡情况表</t>
    </r>
    <r>
      <rPr>
        <sz val="12"/>
        <color indexed="8"/>
        <rFont val="Arial"/>
        <family val="2"/>
      </rPr>
      <t xml:space="preserve">	</t>
    </r>
  </si>
  <si>
    <r>
      <rPr>
        <sz val="12"/>
        <color indexed="8"/>
        <rFont val="方正仿宋_GBK"/>
        <charset val="134"/>
      </rPr>
      <t>表四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年云亭街道一般公共预算收支预算表</t>
    </r>
    <r>
      <rPr>
        <sz val="12"/>
        <color indexed="8"/>
        <rFont val="Arial"/>
        <family val="2"/>
      </rPr>
      <t xml:space="preserve">	</t>
    </r>
  </si>
  <si>
    <r>
      <rPr>
        <sz val="12"/>
        <color indexed="8"/>
        <rFont val="方正仿宋_GBK"/>
        <charset val="134"/>
      </rPr>
      <t>表五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年云亭街道一般公共预算平衡情况表</t>
    </r>
    <r>
      <rPr>
        <sz val="12"/>
        <color indexed="8"/>
        <rFont val="Arial"/>
        <family val="2"/>
      </rPr>
      <t xml:space="preserve">	</t>
    </r>
  </si>
  <si>
    <r>
      <rPr>
        <sz val="12"/>
        <color indexed="8"/>
        <rFont val="方正仿宋_GBK"/>
        <charset val="134"/>
      </rPr>
      <t>表六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年云亭街道本级部门收支预算汇总表</t>
    </r>
    <r>
      <rPr>
        <sz val="12"/>
        <color indexed="8"/>
        <rFont val="Arial"/>
        <family val="2"/>
      </rPr>
      <t xml:space="preserve">	</t>
    </r>
  </si>
  <si>
    <r>
      <rPr>
        <sz val="12"/>
        <color indexed="8"/>
        <rFont val="方正仿宋_GBK"/>
        <charset val="134"/>
      </rPr>
      <t>表七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年云亭街道本级部门预算基本支出表（按经济科目分类）</t>
    </r>
    <r>
      <rPr>
        <sz val="12"/>
        <color indexed="8"/>
        <rFont val="Arial"/>
        <family val="2"/>
      </rPr>
      <t xml:space="preserve">	</t>
    </r>
  </si>
  <si>
    <r>
      <rPr>
        <sz val="12"/>
        <color indexed="8"/>
        <rFont val="方正仿宋_GBK"/>
        <charset val="134"/>
      </rPr>
      <t>表八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年云亭街道重点支出项目情况表</t>
    </r>
    <r>
      <rPr>
        <sz val="12"/>
        <color indexed="8"/>
        <rFont val="Arial"/>
        <family val="2"/>
      </rPr>
      <t xml:space="preserve">	</t>
    </r>
  </si>
  <si>
    <r>
      <rPr>
        <sz val="12"/>
        <color indexed="8"/>
        <rFont val="方正黑体_GBK"/>
        <charset val="134"/>
      </rPr>
      <t>二、政府性基金预算</t>
    </r>
  </si>
  <si>
    <r>
      <rPr>
        <sz val="12"/>
        <color indexed="8"/>
        <rFont val="方正仿宋_GBK"/>
        <charset val="134"/>
      </rPr>
      <t>表九</t>
    </r>
    <r>
      <rPr>
        <sz val="12"/>
        <color indexed="8"/>
        <rFont val="Times New Roman"/>
        <family val="1"/>
      </rPr>
      <t xml:space="preserve">  2018</t>
    </r>
    <r>
      <rPr>
        <sz val="12"/>
        <color indexed="8"/>
        <rFont val="方正仿宋_GBK"/>
        <charset val="134"/>
      </rPr>
      <t>年云亭街道政府性基金预算收支执行情况表</t>
    </r>
  </si>
  <si>
    <r>
      <rPr>
        <sz val="12"/>
        <color indexed="8"/>
        <rFont val="方正仿宋_GBK"/>
        <charset val="134"/>
      </rPr>
      <t>表十</t>
    </r>
    <r>
      <rPr>
        <sz val="12"/>
        <color indexed="8"/>
        <rFont val="Times New Roman"/>
        <family val="1"/>
      </rPr>
      <t xml:space="preserve">  2018</t>
    </r>
    <r>
      <rPr>
        <sz val="12"/>
        <color indexed="8"/>
        <rFont val="方正仿宋_GBK"/>
        <charset val="134"/>
      </rPr>
      <t>年云亭街道政府性基金预算平衡情况表</t>
    </r>
  </si>
  <si>
    <r>
      <rPr>
        <sz val="12"/>
        <color indexed="8"/>
        <rFont val="方正仿宋_GBK"/>
        <charset val="134"/>
      </rPr>
      <t>表十一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年云亭街道政府性基金预算收支预算表</t>
    </r>
    <r>
      <rPr>
        <sz val="12"/>
        <color indexed="8"/>
        <rFont val="Arial"/>
        <family val="2"/>
      </rPr>
      <t xml:space="preserve">	</t>
    </r>
  </si>
  <si>
    <r>
      <rPr>
        <sz val="12"/>
        <color indexed="8"/>
        <rFont val="方正仿宋_GBK"/>
        <charset val="134"/>
      </rPr>
      <t>表十二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年云亭街道政府性基金预算平衡情况表</t>
    </r>
    <r>
      <rPr>
        <sz val="12"/>
        <color indexed="8"/>
        <rFont val="Arial"/>
        <family val="2"/>
      </rPr>
      <t xml:space="preserve">	</t>
    </r>
  </si>
  <si>
    <t>三、三公经费预算</t>
  </si>
  <si>
    <r>
      <rPr>
        <sz val="12"/>
        <color indexed="8"/>
        <rFont val="方正仿宋_GBK"/>
        <charset val="134"/>
      </rPr>
      <t>表十三</t>
    </r>
    <r>
      <rPr>
        <sz val="12"/>
        <color indexed="8"/>
        <rFont val="Times New Roman"/>
        <family val="1"/>
      </rPr>
      <t xml:space="preserve">  2019</t>
    </r>
    <r>
      <rPr>
        <sz val="12"/>
        <color indexed="8"/>
        <rFont val="方正仿宋_GBK"/>
        <charset val="134"/>
      </rPr>
      <t>年云亭街道</t>
    </r>
    <r>
      <rPr>
        <sz val="12"/>
        <color indexed="8"/>
        <rFont val="Times New Roman"/>
        <family val="1"/>
      </rPr>
      <t>“</t>
    </r>
    <r>
      <rPr>
        <sz val="12"/>
        <color indexed="8"/>
        <rFont val="方正仿宋_GBK"/>
        <charset val="134"/>
      </rPr>
      <t>三公一会一培</t>
    </r>
    <r>
      <rPr>
        <sz val="12"/>
        <color indexed="8"/>
        <rFont val="Times New Roman"/>
        <family val="1"/>
      </rPr>
      <t>”</t>
    </r>
    <r>
      <rPr>
        <sz val="12"/>
        <color indexed="8"/>
        <rFont val="方正仿宋_GBK"/>
        <charset val="134"/>
      </rPr>
      <t>费用预算支出明细表</t>
    </r>
    <r>
      <rPr>
        <sz val="12"/>
        <color indexed="8"/>
        <rFont val="Arial"/>
        <family val="2"/>
      </rPr>
      <t xml:space="preserve">	</t>
    </r>
  </si>
  <si>
    <t>表一：</t>
  </si>
  <si>
    <r>
      <rPr>
        <sz val="20"/>
        <color rgb="FF000000"/>
        <rFont val="Times New Roman"/>
        <family val="1"/>
      </rPr>
      <t>2020</t>
    </r>
    <r>
      <rPr>
        <sz val="20"/>
        <color indexed="8"/>
        <rFont val="方正小标宋_GBK"/>
        <charset val="134"/>
      </rPr>
      <t>年江阴临港经济开发区一般公共预算预计完成情况表</t>
    </r>
  </si>
  <si>
    <t>单位：万元</t>
  </si>
  <si>
    <r>
      <rPr>
        <sz val="11"/>
        <color indexed="8"/>
        <rFont val="方正黑体_GBK"/>
        <charset val="134"/>
      </rPr>
      <t>收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入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项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目</t>
    </r>
  </si>
  <si>
    <r>
      <rPr>
        <sz val="11"/>
        <color rgb="FF000000"/>
        <rFont val="Times New Roman"/>
        <family val="1"/>
      </rPr>
      <t>2020</t>
    </r>
    <r>
      <rPr>
        <sz val="11"/>
        <color indexed="8"/>
        <rFont val="方正黑体_GBK"/>
        <charset val="134"/>
      </rPr>
      <t>年
预算数</t>
    </r>
  </si>
  <si>
    <r>
      <rPr>
        <sz val="11"/>
        <color rgb="FF000000"/>
        <rFont val="Times New Roman"/>
        <family val="1"/>
      </rPr>
      <t>2020</t>
    </r>
    <r>
      <rPr>
        <sz val="11"/>
        <color indexed="8"/>
        <rFont val="方正黑体_GBK"/>
        <charset val="134"/>
      </rPr>
      <t>年
预计执行数</t>
    </r>
  </si>
  <si>
    <r>
      <rPr>
        <sz val="11"/>
        <color indexed="8"/>
        <rFont val="方正黑体_GBK"/>
        <charset val="134"/>
      </rPr>
      <t>完成
比例</t>
    </r>
  </si>
  <si>
    <r>
      <rPr>
        <sz val="11"/>
        <color indexed="8"/>
        <rFont val="方正黑体_GBK"/>
        <charset val="134"/>
      </rPr>
      <t>支</t>
    </r>
    <r>
      <rPr>
        <sz val="11"/>
        <color indexed="8"/>
        <rFont val="Times New Roman"/>
        <family val="1"/>
      </rPr>
      <t> </t>
    </r>
    <r>
      <rPr>
        <sz val="11"/>
        <color indexed="8"/>
        <rFont val="方正黑体_GBK"/>
        <charset val="134"/>
      </rPr>
      <t>出</t>
    </r>
    <r>
      <rPr>
        <sz val="11"/>
        <color indexed="8"/>
        <rFont val="Times New Roman"/>
        <family val="1"/>
      </rPr>
      <t> </t>
    </r>
    <r>
      <rPr>
        <sz val="11"/>
        <color indexed="8"/>
        <rFont val="方正黑体_GBK"/>
        <charset val="134"/>
      </rPr>
      <t>项</t>
    </r>
    <r>
      <rPr>
        <sz val="11"/>
        <color indexed="8"/>
        <rFont val="Times New Roman"/>
        <family val="1"/>
      </rPr>
      <t> </t>
    </r>
    <r>
      <rPr>
        <sz val="11"/>
        <color indexed="8"/>
        <rFont val="方正黑体_GBK"/>
        <charset val="134"/>
      </rPr>
      <t>目</t>
    </r>
  </si>
  <si>
    <r>
      <rPr>
        <sz val="11"/>
        <color rgb="FF000000"/>
        <rFont val="Times New Roman"/>
        <family val="1"/>
      </rPr>
      <t>2020</t>
    </r>
    <r>
      <rPr>
        <sz val="11"/>
        <color indexed="8"/>
        <rFont val="方正黑体_GBK"/>
        <charset val="134"/>
      </rPr>
      <t>年
预计完成数</t>
    </r>
  </si>
  <si>
    <t>一般公共预算收入合计</t>
  </si>
  <si>
    <t>一般公共预算支出合计</t>
  </si>
  <si>
    <r>
      <rPr>
        <b/>
        <sz val="11"/>
        <color indexed="8"/>
        <rFont val="Times New Roman"/>
        <family val="1"/>
      </rPr>
      <t xml:space="preserve">1. </t>
    </r>
    <r>
      <rPr>
        <b/>
        <sz val="11"/>
        <color indexed="8"/>
        <rFont val="宋体"/>
        <family val="3"/>
        <charset val="134"/>
      </rPr>
      <t>税收收入</t>
    </r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</si>
  <si>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一般公共服务支出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</si>
  <si>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国内增值税</t>
    </r>
  </si>
  <si>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公共安全支出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</si>
  <si>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改征增值税</t>
    </r>
  </si>
  <si>
    <r>
      <rPr>
        <sz val="11"/>
        <rFont val="Times New Roman"/>
        <family val="1"/>
      </rPr>
      <t>3.</t>
    </r>
    <r>
      <rPr>
        <sz val="11"/>
        <rFont val="宋体"/>
        <family val="3"/>
        <charset val="134"/>
      </rPr>
      <t>教育支出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</si>
  <si>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营业税</t>
    </r>
  </si>
  <si>
    <r>
      <rPr>
        <sz val="11"/>
        <rFont val="Times New Roman"/>
        <family val="1"/>
      </rPr>
      <t>4.</t>
    </r>
    <r>
      <rPr>
        <sz val="11"/>
        <rFont val="宋体"/>
        <family val="3"/>
        <charset val="134"/>
      </rPr>
      <t>科学技术支出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</si>
  <si>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企业所得税（</t>
    </r>
    <r>
      <rPr>
        <sz val="11"/>
        <color indexed="8"/>
        <rFont val="Times New Roman"/>
        <family val="1"/>
      </rPr>
      <t>40%</t>
    </r>
    <r>
      <rPr>
        <sz val="11"/>
        <color indexed="8"/>
        <rFont val="宋体"/>
        <family val="3"/>
        <charset val="134"/>
      </rPr>
      <t>）</t>
    </r>
  </si>
  <si>
    <r>
      <rPr>
        <sz val="11"/>
        <rFont val="Times New Roman"/>
        <family val="1"/>
      </rPr>
      <t>5.</t>
    </r>
    <r>
      <rPr>
        <sz val="11"/>
        <rFont val="宋体"/>
        <family val="3"/>
        <charset val="134"/>
      </rPr>
      <t>文化体育与传媒支出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</si>
  <si>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个人所得税（</t>
    </r>
    <r>
      <rPr>
        <sz val="11"/>
        <color indexed="8"/>
        <rFont val="Times New Roman"/>
        <family val="1"/>
      </rPr>
      <t>40%</t>
    </r>
    <r>
      <rPr>
        <sz val="11"/>
        <color indexed="8"/>
        <rFont val="宋体"/>
        <family val="3"/>
        <charset val="134"/>
      </rPr>
      <t>）</t>
    </r>
  </si>
  <si>
    <r>
      <rPr>
        <sz val="11"/>
        <rFont val="Times New Roman"/>
        <family val="1"/>
      </rPr>
      <t>6.</t>
    </r>
    <r>
      <rPr>
        <sz val="11"/>
        <rFont val="宋体"/>
        <family val="3"/>
        <charset val="134"/>
      </rPr>
      <t>社会保障和就业支出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</si>
  <si>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城市维护建设税</t>
    </r>
  </si>
  <si>
    <r>
      <rPr>
        <sz val="11"/>
        <rFont val="Times New Roman"/>
        <family val="1"/>
      </rPr>
      <t>7.</t>
    </r>
    <r>
      <rPr>
        <sz val="11"/>
        <rFont val="宋体"/>
        <family val="3"/>
        <charset val="134"/>
      </rPr>
      <t>医疗卫生与计划生育支出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</si>
  <si>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房产税</t>
    </r>
  </si>
  <si>
    <r>
      <rPr>
        <sz val="11"/>
        <rFont val="Times New Roman"/>
        <family val="1"/>
      </rPr>
      <t>8.</t>
    </r>
    <r>
      <rPr>
        <sz val="11"/>
        <rFont val="宋体"/>
        <family val="3"/>
        <charset val="134"/>
      </rPr>
      <t>节能环保支出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</si>
  <si>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土地增值税</t>
    </r>
  </si>
  <si>
    <r>
      <rPr>
        <sz val="11"/>
        <rFont val="Times New Roman"/>
        <family val="1"/>
      </rPr>
      <t>9.</t>
    </r>
    <r>
      <rPr>
        <sz val="11"/>
        <rFont val="宋体"/>
        <family val="3"/>
        <charset val="134"/>
      </rPr>
      <t>城乡社区支出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</si>
  <si>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契税</t>
    </r>
  </si>
  <si>
    <r>
      <rPr>
        <sz val="11"/>
        <rFont val="Times New Roman"/>
        <family val="1"/>
      </rPr>
      <t>10.</t>
    </r>
    <r>
      <rPr>
        <sz val="11"/>
        <rFont val="宋体"/>
        <family val="3"/>
        <charset val="134"/>
      </rPr>
      <t>农林水支出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</si>
  <si>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城镇土地使用税</t>
    </r>
  </si>
  <si>
    <r>
      <rPr>
        <sz val="11"/>
        <rFont val="Times New Roman"/>
        <family val="1"/>
      </rPr>
      <t>11.</t>
    </r>
    <r>
      <rPr>
        <sz val="11"/>
        <rFont val="宋体"/>
        <family val="3"/>
        <charset val="134"/>
      </rPr>
      <t>交通运输支出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</si>
  <si>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其他税收收入</t>
    </r>
  </si>
  <si>
    <r>
      <rPr>
        <sz val="11"/>
        <rFont val="Times New Roman"/>
        <family val="1"/>
      </rPr>
      <t>12.</t>
    </r>
    <r>
      <rPr>
        <sz val="11"/>
        <rFont val="宋体"/>
        <family val="3"/>
        <charset val="134"/>
      </rPr>
      <t>资源勘探信息等支出</t>
    </r>
  </si>
  <si>
    <r>
      <rPr>
        <sz val="11"/>
        <rFont val="Times New Roman"/>
        <family val="1"/>
      </rPr>
      <t>13.</t>
    </r>
    <r>
      <rPr>
        <sz val="11"/>
        <rFont val="宋体"/>
        <family val="3"/>
        <charset val="134"/>
      </rPr>
      <t>商业服务业等支出</t>
    </r>
  </si>
  <si>
    <r>
      <rPr>
        <sz val="11"/>
        <rFont val="Times New Roman"/>
        <family val="1"/>
      </rPr>
      <t>14.</t>
    </r>
    <r>
      <rPr>
        <sz val="11"/>
        <rFont val="宋体"/>
        <family val="3"/>
        <charset val="134"/>
      </rPr>
      <t>金融支出</t>
    </r>
  </si>
  <si>
    <r>
      <rPr>
        <sz val="11"/>
        <rFont val="Times New Roman"/>
        <family val="1"/>
      </rPr>
      <t>15.</t>
    </r>
    <r>
      <rPr>
        <sz val="11"/>
        <rFont val="宋体"/>
        <family val="3"/>
        <charset val="134"/>
      </rPr>
      <t>援助其他地区支出</t>
    </r>
  </si>
  <si>
    <r>
      <rPr>
        <b/>
        <sz val="11"/>
        <color indexed="8"/>
        <rFont val="Times New Roman"/>
        <family val="1"/>
      </rPr>
      <t xml:space="preserve">2. </t>
    </r>
    <r>
      <rPr>
        <b/>
        <sz val="11"/>
        <color indexed="8"/>
        <rFont val="宋体"/>
        <family val="3"/>
        <charset val="134"/>
      </rPr>
      <t>非税收入</t>
    </r>
  </si>
  <si>
    <r>
      <rPr>
        <sz val="11"/>
        <rFont val="Times New Roman"/>
        <family val="1"/>
      </rPr>
      <t>16.</t>
    </r>
    <r>
      <rPr>
        <sz val="11"/>
        <rFont val="宋体"/>
        <family val="3"/>
        <charset val="134"/>
      </rPr>
      <t>国土海洋气象等支出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</si>
  <si>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专项收入</t>
    </r>
  </si>
  <si>
    <r>
      <rPr>
        <sz val="11"/>
        <rFont val="Times New Roman"/>
        <family val="1"/>
      </rPr>
      <t>17.</t>
    </r>
    <r>
      <rPr>
        <sz val="11"/>
        <rFont val="宋体"/>
        <family val="3"/>
        <charset val="134"/>
      </rPr>
      <t>住房保障支出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</si>
  <si>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行政事业性收费收入</t>
    </r>
  </si>
  <si>
    <r>
      <rPr>
        <sz val="11"/>
        <rFont val="Times New Roman"/>
        <family val="1"/>
      </rPr>
      <t>18.</t>
    </r>
    <r>
      <rPr>
        <sz val="11"/>
        <rFont val="宋体"/>
        <family val="3"/>
        <charset val="134"/>
      </rPr>
      <t>粮油物资储备支出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</si>
  <si>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罚没收入</t>
    </r>
  </si>
  <si>
    <r>
      <rPr>
        <sz val="11"/>
        <rFont val="Times New Roman"/>
        <family val="1"/>
      </rPr>
      <t>19.</t>
    </r>
    <r>
      <rPr>
        <sz val="11"/>
        <rFont val="宋体"/>
        <family val="3"/>
        <charset val="134"/>
      </rPr>
      <t>其他支出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</si>
  <si>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国有资源（资产）有偿使用收入</t>
    </r>
  </si>
  <si>
    <r>
      <rPr>
        <sz val="11"/>
        <color indexed="8"/>
        <rFont val="Times New Roman"/>
        <family val="1"/>
      </rPr>
      <t>20.</t>
    </r>
    <r>
      <rPr>
        <sz val="11"/>
        <color indexed="8"/>
        <rFont val="宋体"/>
        <family val="3"/>
        <charset val="134"/>
      </rPr>
      <t>债务付息支出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</si>
  <si>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其他收入</t>
    </r>
  </si>
  <si>
    <r>
      <rPr>
        <sz val="11"/>
        <color indexed="8"/>
        <rFont val="Times New Roman"/>
        <family val="1"/>
      </rPr>
      <t>21.</t>
    </r>
    <r>
      <rPr>
        <sz val="11"/>
        <color indexed="8"/>
        <rFont val="宋体"/>
        <family val="3"/>
        <charset val="134"/>
      </rPr>
      <t>债务发行费支出</t>
    </r>
  </si>
  <si>
    <t>表二：</t>
  </si>
  <si>
    <r>
      <rPr>
        <sz val="20"/>
        <color rgb="FF000000"/>
        <rFont val="Times New Roman"/>
        <family val="1"/>
      </rPr>
      <t>2020</t>
    </r>
    <r>
      <rPr>
        <sz val="20"/>
        <color indexed="8"/>
        <rFont val="方正小标宋_GBK"/>
        <charset val="134"/>
      </rPr>
      <t>年江阴临港经济开发区一般公共预算收支执行情况表</t>
    </r>
  </si>
  <si>
    <r>
      <rPr>
        <sz val="11"/>
        <color rgb="FF000000"/>
        <rFont val="Times New Roman"/>
        <family val="1"/>
      </rPr>
      <t>2019</t>
    </r>
    <r>
      <rPr>
        <sz val="11"/>
        <color indexed="8"/>
        <rFont val="方正黑体_GBK"/>
        <charset val="134"/>
      </rPr>
      <t>年
决算数</t>
    </r>
  </si>
  <si>
    <r>
      <rPr>
        <sz val="11"/>
        <color indexed="8"/>
        <rFont val="方正黑体_GBK"/>
        <charset val="134"/>
      </rPr>
      <t>增长率</t>
    </r>
  </si>
  <si>
    <r>
      <rPr>
        <sz val="11"/>
        <color indexed="8"/>
        <rFont val="方正黑体_GBK"/>
        <charset val="134"/>
      </rPr>
      <t>支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出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项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目</t>
    </r>
  </si>
  <si>
    <t>表三：</t>
  </si>
  <si>
    <r>
      <rPr>
        <sz val="20"/>
        <color rgb="FF000000"/>
        <rFont val="Times New Roman"/>
        <family val="1"/>
      </rPr>
      <t>2020</t>
    </r>
    <r>
      <rPr>
        <sz val="20"/>
        <color indexed="8"/>
        <rFont val="方正小标宋_GBK"/>
        <charset val="134"/>
      </rPr>
      <t>年江阴临港经济开发区一般公共预算平衡情况表</t>
    </r>
  </si>
  <si>
    <r>
      <rPr>
        <sz val="11"/>
        <color indexed="8"/>
        <rFont val="方正黑体_GBK"/>
        <charset val="134"/>
      </rPr>
      <t>项</t>
    </r>
    <r>
      <rPr>
        <sz val="11"/>
        <color indexed="8"/>
        <rFont val="Times New Roman"/>
        <family val="1"/>
      </rPr>
      <t xml:space="preserve">             </t>
    </r>
    <r>
      <rPr>
        <sz val="11"/>
        <color indexed="8"/>
        <rFont val="方正黑体_GBK"/>
        <charset val="134"/>
      </rPr>
      <t>目</t>
    </r>
  </si>
  <si>
    <r>
      <rPr>
        <sz val="11"/>
        <color indexed="8"/>
        <rFont val="方正黑体_GBK"/>
        <charset val="134"/>
      </rPr>
      <t>金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方正黑体_GBK"/>
        <charset val="134"/>
      </rPr>
      <t>额</t>
    </r>
  </si>
  <si>
    <r>
      <rPr>
        <sz val="11"/>
        <color indexed="8"/>
        <rFont val="Times New Roman"/>
        <family val="1"/>
      </rPr>
      <t>1.</t>
    </r>
    <r>
      <rPr>
        <sz val="11"/>
        <color indexed="8"/>
        <rFont val="宋体"/>
        <family val="3"/>
        <charset val="134"/>
      </rPr>
      <t>一般公共预算收入</t>
    </r>
  </si>
  <si>
    <r>
      <rPr>
        <sz val="11"/>
        <color indexed="8"/>
        <rFont val="Times New Roman"/>
        <family val="1"/>
      </rPr>
      <t>1.</t>
    </r>
    <r>
      <rPr>
        <sz val="11"/>
        <color indexed="8"/>
        <rFont val="宋体"/>
        <family val="3"/>
        <charset val="134"/>
      </rPr>
      <t>一般公共预算支出</t>
    </r>
  </si>
  <si>
    <r>
      <rPr>
        <sz val="11"/>
        <color indexed="8"/>
        <rFont val="Times New Roman"/>
        <family val="1"/>
      </rPr>
      <t>2.</t>
    </r>
    <r>
      <rPr>
        <sz val="11"/>
        <color indexed="8"/>
        <rFont val="宋体"/>
        <family val="3"/>
        <charset val="134"/>
      </rPr>
      <t>上级补助收入</t>
    </r>
  </si>
  <si>
    <r>
      <rPr>
        <sz val="11"/>
        <color indexed="8"/>
        <rFont val="Times New Roman"/>
        <family val="1"/>
      </rPr>
      <t>2.</t>
    </r>
    <r>
      <rPr>
        <sz val="11"/>
        <color indexed="8"/>
        <rFont val="宋体"/>
        <family val="3"/>
        <charset val="134"/>
      </rPr>
      <t>上解上级支出</t>
    </r>
  </si>
  <si>
    <r>
      <rPr>
        <sz val="11"/>
        <color indexed="8"/>
        <rFont val="Times New Roman"/>
        <family val="1"/>
      </rPr>
      <t>3.</t>
    </r>
    <r>
      <rPr>
        <sz val="11"/>
        <color indexed="8"/>
        <rFont val="宋体"/>
        <family val="3"/>
        <charset val="134"/>
      </rPr>
      <t>债务转贷收入</t>
    </r>
  </si>
  <si>
    <r>
      <rPr>
        <sz val="11"/>
        <color indexed="8"/>
        <rFont val="Times New Roman"/>
        <family val="1"/>
      </rPr>
      <t>3.</t>
    </r>
    <r>
      <rPr>
        <sz val="11"/>
        <color indexed="8"/>
        <rFont val="宋体"/>
        <family val="3"/>
        <charset val="134"/>
      </rPr>
      <t>债务转贷支出</t>
    </r>
  </si>
  <si>
    <r>
      <rPr>
        <sz val="11"/>
        <color indexed="8"/>
        <rFont val="Times New Roman"/>
        <family val="1"/>
      </rPr>
      <t>4.</t>
    </r>
    <r>
      <rPr>
        <sz val="11"/>
        <color indexed="8"/>
        <rFont val="宋体"/>
        <family val="3"/>
        <charset val="134"/>
      </rPr>
      <t>调入资金</t>
    </r>
  </si>
  <si>
    <r>
      <rPr>
        <sz val="11"/>
        <color indexed="8"/>
        <rFont val="Times New Roman"/>
        <family val="1"/>
      </rPr>
      <t>4.</t>
    </r>
    <r>
      <rPr>
        <sz val="11"/>
        <color indexed="8"/>
        <rFont val="宋体"/>
        <family val="3"/>
        <charset val="134"/>
      </rPr>
      <t>债务还本支出</t>
    </r>
  </si>
  <si>
    <r>
      <rPr>
        <sz val="11"/>
        <color indexed="8"/>
        <rFont val="Times New Roman"/>
        <family val="1"/>
      </rPr>
      <t>5.</t>
    </r>
    <r>
      <rPr>
        <sz val="11"/>
        <color indexed="8"/>
        <rFont val="宋体"/>
        <family val="3"/>
        <charset val="134"/>
      </rPr>
      <t>动用预算稳定调节基金</t>
    </r>
  </si>
  <si>
    <r>
      <rPr>
        <sz val="11"/>
        <color indexed="8"/>
        <rFont val="Times New Roman"/>
        <family val="1"/>
      </rPr>
      <t>5.</t>
    </r>
    <r>
      <rPr>
        <sz val="11"/>
        <color indexed="8"/>
        <rFont val="宋体"/>
        <family val="3"/>
        <charset val="134"/>
      </rPr>
      <t>安排预算稳定调节基金</t>
    </r>
  </si>
  <si>
    <r>
      <rPr>
        <sz val="11"/>
        <color indexed="8"/>
        <rFont val="Times New Roman"/>
        <family val="1"/>
      </rPr>
      <t>6.</t>
    </r>
    <r>
      <rPr>
        <sz val="11"/>
        <color indexed="8"/>
        <rFont val="宋体"/>
        <family val="3"/>
        <charset val="134"/>
      </rPr>
      <t>上年结余及结转收入</t>
    </r>
  </si>
  <si>
    <r>
      <rPr>
        <sz val="11"/>
        <color indexed="8"/>
        <rFont val="Times New Roman"/>
        <family val="1"/>
      </rPr>
      <t>6.</t>
    </r>
    <r>
      <rPr>
        <sz val="11"/>
        <color indexed="8"/>
        <rFont val="宋体"/>
        <family val="3"/>
        <charset val="134"/>
      </rPr>
      <t>年终结余结转资金</t>
    </r>
  </si>
  <si>
    <t>收入总计</t>
  </si>
  <si>
    <t>支出总计</t>
  </si>
  <si>
    <r>
      <rPr>
        <sz val="11"/>
        <color indexed="8"/>
        <rFont val="宋体"/>
        <family val="3"/>
        <charset val="134"/>
      </rPr>
      <t>表四：</t>
    </r>
  </si>
  <si>
    <t>2021年江阴临港经济开发区一般公共预算收支预算表</t>
  </si>
  <si>
    <r>
      <rPr>
        <sz val="11"/>
        <color indexed="8"/>
        <rFont val="宋体"/>
        <family val="3"/>
        <charset val="134"/>
      </rPr>
      <t>单位：万元</t>
    </r>
  </si>
  <si>
    <t>收  入  项  目</t>
  </si>
  <si>
    <t>2020年
预计执行数</t>
  </si>
  <si>
    <t>2021 年
预算数</t>
  </si>
  <si>
    <t>增长率</t>
  </si>
  <si>
    <t>支 出 项 目</t>
  </si>
  <si>
    <t>2020年
预计完成数</t>
  </si>
  <si>
    <t>2021年
预算数</t>
  </si>
  <si>
    <r>
      <rPr>
        <sz val="11"/>
        <rFont val="Times New Roman"/>
        <family val="1"/>
      </rPr>
      <t>5.</t>
    </r>
    <r>
      <rPr>
        <sz val="11"/>
        <rFont val="宋体"/>
        <family val="3"/>
        <charset val="134"/>
      </rPr>
      <t>文化旅游体育与传媒支出</t>
    </r>
  </si>
  <si>
    <r>
      <rPr>
        <sz val="11"/>
        <rFont val="Times New Roman"/>
        <family val="1"/>
      </rPr>
      <t>7.</t>
    </r>
    <r>
      <rPr>
        <sz val="11"/>
        <rFont val="宋体"/>
        <family val="3"/>
        <charset val="134"/>
      </rPr>
      <t>卫生健康支出</t>
    </r>
  </si>
  <si>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其他各项税收</t>
    </r>
  </si>
  <si>
    <r>
      <rPr>
        <sz val="11"/>
        <rFont val="Times New Roman"/>
        <family val="1"/>
      </rPr>
      <t>16.</t>
    </r>
    <r>
      <rPr>
        <sz val="11"/>
        <rFont val="宋体"/>
        <family val="3"/>
        <charset val="134"/>
      </rPr>
      <t>自然资源海洋气象等支出</t>
    </r>
  </si>
  <si>
    <t>表五：</t>
  </si>
  <si>
    <r>
      <rPr>
        <sz val="20"/>
        <color rgb="FF000000"/>
        <rFont val="Times New Roman"/>
        <family val="1"/>
      </rPr>
      <t>2021</t>
    </r>
    <r>
      <rPr>
        <sz val="20"/>
        <color indexed="8"/>
        <rFont val="方正小标宋_GBK"/>
        <charset val="134"/>
      </rPr>
      <t>年江阴临港经济开发区一般公共预算平衡情况表</t>
    </r>
  </si>
  <si>
    <r>
      <rPr>
        <sz val="11"/>
        <color indexed="8"/>
        <rFont val="方正黑体_GBK"/>
        <charset val="134"/>
      </rPr>
      <t>项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方正黑体_GBK"/>
        <charset val="134"/>
      </rPr>
      <t>目</t>
    </r>
  </si>
  <si>
    <r>
      <rPr>
        <sz val="11"/>
        <color indexed="8"/>
        <rFont val="方正黑体_GBK"/>
        <charset val="134"/>
      </rPr>
      <t>金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方正黑体_GBK"/>
        <charset val="134"/>
      </rPr>
      <t>额</t>
    </r>
  </si>
  <si>
    <t>表六：</t>
  </si>
  <si>
    <r>
      <rPr>
        <sz val="20"/>
        <color rgb="FF000000"/>
        <rFont val="Times New Roman"/>
        <family val="1"/>
      </rPr>
      <t>2021</t>
    </r>
    <r>
      <rPr>
        <sz val="20"/>
        <color indexed="8"/>
        <rFont val="方正小标宋_GBK"/>
        <charset val="134"/>
      </rPr>
      <t>年江阴临港经济开发区部门收支预算汇总表</t>
    </r>
  </si>
  <si>
    <r>
      <rPr>
        <sz val="11"/>
        <color indexed="8"/>
        <rFont val="方正黑体_GBK"/>
        <charset val="134"/>
      </rPr>
      <t>单位</t>
    </r>
  </si>
  <si>
    <r>
      <rPr>
        <sz val="11"/>
        <color indexed="8"/>
        <rFont val="方正黑体_GBK"/>
        <charset val="134"/>
      </rPr>
      <t>收</t>
    </r>
    <r>
      <rPr>
        <sz val="11"/>
        <color indexed="8"/>
        <rFont val="Times New Roman"/>
        <family val="1"/>
      </rPr>
      <t xml:space="preserve">    </t>
    </r>
    <r>
      <rPr>
        <sz val="11"/>
        <color indexed="8"/>
        <rFont val="方正黑体_GBK"/>
        <charset val="134"/>
      </rPr>
      <t>入</t>
    </r>
  </si>
  <si>
    <r>
      <rPr>
        <sz val="11"/>
        <color indexed="8"/>
        <rFont val="方正黑体_GBK"/>
        <charset val="134"/>
      </rPr>
      <t>支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方正黑体_GBK"/>
        <charset val="134"/>
      </rPr>
      <t>出</t>
    </r>
  </si>
  <si>
    <r>
      <rPr>
        <sz val="11"/>
        <color indexed="8"/>
        <rFont val="方正黑体_GBK"/>
        <charset val="134"/>
      </rPr>
      <t>合计</t>
    </r>
  </si>
  <si>
    <r>
      <rPr>
        <sz val="11"/>
        <color indexed="8"/>
        <rFont val="方正黑体_GBK"/>
        <charset val="134"/>
      </rPr>
      <t>财政经常性拨款资金</t>
    </r>
  </si>
  <si>
    <r>
      <rPr>
        <sz val="11"/>
        <color indexed="8"/>
        <rFont val="方正黑体_GBK"/>
        <charset val="134"/>
      </rPr>
      <t>财政专项拨款资金</t>
    </r>
  </si>
  <si>
    <r>
      <rPr>
        <sz val="11"/>
        <color indexed="8"/>
        <rFont val="方正黑体_GBK"/>
        <charset val="134"/>
      </rPr>
      <t>政府性基金</t>
    </r>
  </si>
  <si>
    <r>
      <rPr>
        <sz val="11"/>
        <color indexed="8"/>
        <rFont val="方正黑体_GBK"/>
        <charset val="134"/>
      </rPr>
      <t>纳入预算管理的非税资金</t>
    </r>
  </si>
  <si>
    <r>
      <rPr>
        <sz val="11"/>
        <color indexed="8"/>
        <rFont val="方正黑体_GBK"/>
        <charset val="134"/>
      </rPr>
      <t>专户管理的非税资金</t>
    </r>
  </si>
  <si>
    <r>
      <rPr>
        <sz val="11"/>
        <color indexed="8"/>
        <rFont val="方正黑体_GBK"/>
        <charset val="134"/>
      </rPr>
      <t>基本支出</t>
    </r>
  </si>
  <si>
    <r>
      <rPr>
        <sz val="11"/>
        <color indexed="8"/>
        <rFont val="方正黑体_GBK"/>
        <charset val="134"/>
      </rPr>
      <t>专项支出</t>
    </r>
  </si>
  <si>
    <r>
      <rPr>
        <sz val="11"/>
        <color indexed="8"/>
        <rFont val="方正黑体_GBK"/>
        <charset val="134"/>
      </rPr>
      <t>其他支出</t>
    </r>
  </si>
  <si>
    <t>合计</t>
  </si>
  <si>
    <t>江阴临港开发区管委会</t>
  </si>
  <si>
    <t>江阴临港开发区人大工委</t>
  </si>
  <si>
    <t>江阴临港开发区党政办公室</t>
  </si>
  <si>
    <t>江阴临港开发区党群工作部</t>
  </si>
  <si>
    <t>江阴临港开发区纪工委（监察审计局）</t>
  </si>
  <si>
    <t>江阴临港开发区财政局</t>
  </si>
  <si>
    <t>江阴临港开发区经济发展局</t>
  </si>
  <si>
    <t>江阴临港开发区招商局</t>
  </si>
  <si>
    <t>江阴临港开发区规划建设局</t>
  </si>
  <si>
    <t>江阴临港开发区港口发展局</t>
  </si>
  <si>
    <t>江阴临港开发区行政审批局</t>
  </si>
  <si>
    <t>江阴临港开发区社会事业局</t>
  </si>
  <si>
    <t>江阴临港开发区综合执法局</t>
  </si>
  <si>
    <t>江阴临港开发区化工园区</t>
  </si>
  <si>
    <t>江阴临港开发区展览馆</t>
  </si>
  <si>
    <t>江阴临港开发区协税护税办公室</t>
  </si>
  <si>
    <t>特勤中队</t>
  </si>
  <si>
    <t>江阴临港开发区成人教育中心校</t>
  </si>
  <si>
    <t>夏港街道办事处机关</t>
  </si>
  <si>
    <t>夏港派出所</t>
  </si>
  <si>
    <t>交巡警三中队</t>
  </si>
  <si>
    <t>夏港中学</t>
  </si>
  <si>
    <t>夏港小学</t>
  </si>
  <si>
    <t>夏港幼儿园</t>
  </si>
  <si>
    <t>夏港社区卫生服务中心</t>
  </si>
  <si>
    <t>夏港环卫所</t>
  </si>
  <si>
    <t>夏港颐养中心</t>
  </si>
  <si>
    <t>夏港殡葬办</t>
  </si>
  <si>
    <t>临港科创学校</t>
  </si>
  <si>
    <t>申港街道</t>
  </si>
  <si>
    <t>临港实验学校</t>
  </si>
  <si>
    <t>申港派出所</t>
  </si>
  <si>
    <t>申港敬老院</t>
  </si>
  <si>
    <t>申港环卫所</t>
  </si>
  <si>
    <t>临港幼儿园</t>
  </si>
  <si>
    <t>申港社区卫生服务中心</t>
  </si>
  <si>
    <t>申港安息堂</t>
  </si>
  <si>
    <t>利港街道机关</t>
  </si>
  <si>
    <t>利港派出所</t>
  </si>
  <si>
    <t>利港交警</t>
  </si>
  <si>
    <t>利港环卫所</t>
  </si>
  <si>
    <t>利港敬老院</t>
  </si>
  <si>
    <t>利港殡葬办</t>
  </si>
  <si>
    <t>利港中学</t>
  </si>
  <si>
    <t>利港小学</t>
  </si>
  <si>
    <t>利港幼儿园</t>
  </si>
  <si>
    <t>西石桥中学</t>
  </si>
  <si>
    <t>西石桥小学</t>
  </si>
  <si>
    <t>西石桥幼儿园</t>
  </si>
  <si>
    <t>利港社区卫生服务中心</t>
  </si>
  <si>
    <t>璜土镇政府机关</t>
  </si>
  <si>
    <t>璜土派出所</t>
  </si>
  <si>
    <t>璜土中学</t>
  </si>
  <si>
    <t>石庄中学</t>
  </si>
  <si>
    <t>璜土实验小学</t>
  </si>
  <si>
    <t>第三实验小学</t>
  </si>
  <si>
    <t>璜土幼儿园</t>
  </si>
  <si>
    <t>石庄幼儿园</t>
  </si>
  <si>
    <t>璜土成教</t>
  </si>
  <si>
    <t>璜土社区卫生服务中心</t>
  </si>
  <si>
    <t>璜土环卫所</t>
  </si>
  <si>
    <t>璜土敬老院</t>
  </si>
  <si>
    <t>璜土安息堂</t>
  </si>
  <si>
    <r>
      <rPr>
        <sz val="11"/>
        <rFont val="宋体"/>
        <family val="3"/>
        <charset val="134"/>
      </rPr>
      <t>表七：</t>
    </r>
  </si>
  <si>
    <r>
      <rPr>
        <sz val="20"/>
        <rFont val="Times New Roman"/>
        <family val="1"/>
      </rPr>
      <t>2021</t>
    </r>
    <r>
      <rPr>
        <sz val="20"/>
        <rFont val="方正小标宋_GBK"/>
        <charset val="134"/>
      </rPr>
      <t>年江阴临港经济开发区预算基本支出表</t>
    </r>
    <r>
      <rPr>
        <b/>
        <sz val="20"/>
        <rFont val="Times New Roman"/>
        <family val="1"/>
      </rPr>
      <t xml:space="preserve">
</t>
    </r>
    <r>
      <rPr>
        <sz val="20"/>
        <rFont val="楷体_GB2312"/>
        <charset val="134"/>
      </rPr>
      <t>（按经济科目分类）</t>
    </r>
  </si>
  <si>
    <t>金额单位:万元</t>
  </si>
  <si>
    <t>序号</t>
  </si>
  <si>
    <t>部门名称</t>
  </si>
  <si>
    <t>基本支出项目</t>
  </si>
  <si>
    <t>工资福利
支出</t>
  </si>
  <si>
    <t>商品和服务支出</t>
  </si>
  <si>
    <t>对个人和家庭的补助</t>
  </si>
  <si>
    <r>
      <rPr>
        <sz val="11"/>
        <color indexed="8"/>
        <rFont val="宋体"/>
        <family val="3"/>
        <charset val="134"/>
      </rPr>
      <t>合计</t>
    </r>
  </si>
  <si>
    <r>
      <rPr>
        <sz val="11"/>
        <color indexed="8"/>
        <rFont val="宋体"/>
        <family val="3"/>
        <charset val="134"/>
      </rPr>
      <t>江阴临港开发区管委会</t>
    </r>
  </si>
  <si>
    <r>
      <rPr>
        <sz val="11"/>
        <color indexed="8"/>
        <rFont val="宋体"/>
        <family val="3"/>
        <charset val="134"/>
      </rPr>
      <t>江阴临港开发区人大工委</t>
    </r>
  </si>
  <si>
    <r>
      <rPr>
        <sz val="11"/>
        <color indexed="8"/>
        <rFont val="宋体"/>
        <family val="3"/>
        <charset val="134"/>
      </rPr>
      <t>江阴临港开发区党政办公室</t>
    </r>
  </si>
  <si>
    <r>
      <rPr>
        <sz val="11"/>
        <color indexed="8"/>
        <rFont val="宋体"/>
        <family val="3"/>
        <charset val="134"/>
      </rPr>
      <t>江阴临港开发区党群工作部</t>
    </r>
  </si>
  <si>
    <r>
      <rPr>
        <sz val="11"/>
        <color indexed="8"/>
        <rFont val="宋体"/>
        <family val="3"/>
        <charset val="134"/>
      </rPr>
      <t>江阴临港开发区纪工委（监察审计局）</t>
    </r>
  </si>
  <si>
    <r>
      <rPr>
        <sz val="11"/>
        <color indexed="8"/>
        <rFont val="宋体"/>
        <family val="3"/>
        <charset val="134"/>
      </rPr>
      <t>江阴临港开发区财政局</t>
    </r>
  </si>
  <si>
    <r>
      <rPr>
        <sz val="11"/>
        <color indexed="8"/>
        <rFont val="宋体"/>
        <family val="3"/>
        <charset val="134"/>
      </rPr>
      <t>江阴临港开发区经济发展局</t>
    </r>
  </si>
  <si>
    <r>
      <rPr>
        <sz val="11"/>
        <color indexed="8"/>
        <rFont val="宋体"/>
        <family val="3"/>
        <charset val="134"/>
      </rPr>
      <t>江阴临港开发区招商局</t>
    </r>
  </si>
  <si>
    <r>
      <rPr>
        <sz val="11"/>
        <color indexed="8"/>
        <rFont val="宋体"/>
        <family val="3"/>
        <charset val="134"/>
      </rPr>
      <t>江阴临港开发区规划建设局</t>
    </r>
  </si>
  <si>
    <r>
      <rPr>
        <sz val="11"/>
        <color indexed="8"/>
        <rFont val="宋体"/>
        <family val="3"/>
        <charset val="134"/>
      </rPr>
      <t>江阴临港开发区港口发展局</t>
    </r>
  </si>
  <si>
    <r>
      <rPr>
        <sz val="11"/>
        <color indexed="8"/>
        <rFont val="宋体"/>
        <family val="3"/>
        <charset val="134"/>
      </rPr>
      <t>江阴临港开发区行政审批局</t>
    </r>
  </si>
  <si>
    <r>
      <rPr>
        <sz val="11"/>
        <color indexed="8"/>
        <rFont val="宋体"/>
        <family val="3"/>
        <charset val="134"/>
      </rPr>
      <t>江阴临港开发区社会事业局</t>
    </r>
  </si>
  <si>
    <r>
      <rPr>
        <sz val="11"/>
        <color indexed="8"/>
        <rFont val="宋体"/>
        <family val="3"/>
        <charset val="134"/>
      </rPr>
      <t>江阴临港开发区综合执法局</t>
    </r>
  </si>
  <si>
    <r>
      <rPr>
        <sz val="11"/>
        <color indexed="8"/>
        <rFont val="宋体"/>
        <family val="3"/>
        <charset val="134"/>
      </rPr>
      <t>江阴临港开发区化工园区</t>
    </r>
  </si>
  <si>
    <r>
      <rPr>
        <sz val="11"/>
        <color indexed="8"/>
        <rFont val="宋体"/>
        <family val="3"/>
        <charset val="134"/>
      </rPr>
      <t>江阴临港开发区展览馆</t>
    </r>
  </si>
  <si>
    <r>
      <rPr>
        <sz val="11"/>
        <color indexed="8"/>
        <rFont val="宋体"/>
        <family val="3"/>
        <charset val="134"/>
      </rPr>
      <t>江阴临港开发区协税护税办公室</t>
    </r>
  </si>
  <si>
    <r>
      <rPr>
        <sz val="11"/>
        <color indexed="8"/>
        <rFont val="宋体"/>
        <family val="3"/>
        <charset val="134"/>
      </rPr>
      <t>特勤中队</t>
    </r>
  </si>
  <si>
    <r>
      <rPr>
        <sz val="11"/>
        <color indexed="8"/>
        <rFont val="宋体"/>
        <family val="3"/>
        <charset val="134"/>
      </rPr>
      <t>江阴临港开发区成人教育中心校</t>
    </r>
  </si>
  <si>
    <r>
      <rPr>
        <sz val="11"/>
        <color indexed="8"/>
        <rFont val="宋体"/>
        <family val="3"/>
        <charset val="134"/>
      </rPr>
      <t>夏港街道办事处机关</t>
    </r>
  </si>
  <si>
    <r>
      <rPr>
        <sz val="11"/>
        <color indexed="8"/>
        <rFont val="宋体"/>
        <family val="3"/>
        <charset val="134"/>
      </rPr>
      <t>夏港派出所</t>
    </r>
  </si>
  <si>
    <r>
      <rPr>
        <sz val="11"/>
        <color indexed="8"/>
        <rFont val="宋体"/>
        <family val="3"/>
        <charset val="134"/>
      </rPr>
      <t>交巡警三中队</t>
    </r>
  </si>
  <si>
    <r>
      <rPr>
        <sz val="11"/>
        <color indexed="8"/>
        <rFont val="宋体"/>
        <family val="3"/>
        <charset val="134"/>
      </rPr>
      <t>夏港中学</t>
    </r>
  </si>
  <si>
    <r>
      <rPr>
        <sz val="11"/>
        <color indexed="8"/>
        <rFont val="宋体"/>
        <family val="3"/>
        <charset val="134"/>
      </rPr>
      <t>夏港小学</t>
    </r>
  </si>
  <si>
    <r>
      <rPr>
        <sz val="11"/>
        <color indexed="8"/>
        <rFont val="宋体"/>
        <family val="3"/>
        <charset val="134"/>
      </rPr>
      <t>夏港幼儿园</t>
    </r>
  </si>
  <si>
    <r>
      <rPr>
        <sz val="11"/>
        <color indexed="8"/>
        <rFont val="宋体"/>
        <family val="3"/>
        <charset val="134"/>
      </rPr>
      <t>夏港社区卫生服务中心</t>
    </r>
  </si>
  <si>
    <r>
      <rPr>
        <sz val="11"/>
        <color indexed="8"/>
        <rFont val="宋体"/>
        <family val="3"/>
        <charset val="134"/>
      </rPr>
      <t>夏港环卫所</t>
    </r>
  </si>
  <si>
    <r>
      <rPr>
        <sz val="11"/>
        <color indexed="8"/>
        <rFont val="宋体"/>
        <family val="3"/>
        <charset val="134"/>
      </rPr>
      <t>夏港颐养中心</t>
    </r>
  </si>
  <si>
    <r>
      <rPr>
        <sz val="11"/>
        <color indexed="8"/>
        <rFont val="宋体"/>
        <family val="3"/>
        <charset val="134"/>
      </rPr>
      <t>夏港殡葬办</t>
    </r>
  </si>
  <si>
    <r>
      <rPr>
        <sz val="11"/>
        <color indexed="8"/>
        <rFont val="宋体"/>
        <family val="3"/>
        <charset val="134"/>
      </rPr>
      <t>临港科创学校</t>
    </r>
  </si>
  <si>
    <r>
      <rPr>
        <sz val="11"/>
        <color indexed="8"/>
        <rFont val="宋体"/>
        <family val="3"/>
        <charset val="134"/>
      </rPr>
      <t>申港街道</t>
    </r>
  </si>
  <si>
    <r>
      <rPr>
        <sz val="11"/>
        <color indexed="8"/>
        <rFont val="宋体"/>
        <family val="3"/>
        <charset val="134"/>
      </rPr>
      <t>临港实验学校</t>
    </r>
  </si>
  <si>
    <r>
      <rPr>
        <sz val="11"/>
        <color indexed="8"/>
        <rFont val="宋体"/>
        <family val="3"/>
        <charset val="134"/>
      </rPr>
      <t>申港派出所</t>
    </r>
  </si>
  <si>
    <r>
      <rPr>
        <sz val="11"/>
        <color indexed="8"/>
        <rFont val="宋体"/>
        <family val="3"/>
        <charset val="134"/>
      </rPr>
      <t>申港敬老院</t>
    </r>
  </si>
  <si>
    <r>
      <rPr>
        <sz val="11"/>
        <color indexed="8"/>
        <rFont val="宋体"/>
        <family val="3"/>
        <charset val="134"/>
      </rPr>
      <t>申港环卫所</t>
    </r>
  </si>
  <si>
    <r>
      <rPr>
        <sz val="11"/>
        <color indexed="8"/>
        <rFont val="宋体"/>
        <family val="3"/>
        <charset val="134"/>
      </rPr>
      <t>临港幼儿园</t>
    </r>
  </si>
  <si>
    <r>
      <rPr>
        <sz val="11"/>
        <color indexed="8"/>
        <rFont val="宋体"/>
        <family val="3"/>
        <charset val="134"/>
      </rPr>
      <t>申港社区卫生服务中心</t>
    </r>
  </si>
  <si>
    <r>
      <rPr>
        <sz val="11"/>
        <color indexed="8"/>
        <rFont val="宋体"/>
        <family val="3"/>
        <charset val="134"/>
      </rPr>
      <t>申港安息堂</t>
    </r>
  </si>
  <si>
    <r>
      <rPr>
        <sz val="11"/>
        <color indexed="8"/>
        <rFont val="宋体"/>
        <family val="3"/>
        <charset val="134"/>
      </rPr>
      <t>利港街道机关</t>
    </r>
  </si>
  <si>
    <r>
      <rPr>
        <sz val="11"/>
        <color indexed="8"/>
        <rFont val="宋体"/>
        <family val="3"/>
        <charset val="134"/>
      </rPr>
      <t>利港派出所</t>
    </r>
  </si>
  <si>
    <r>
      <rPr>
        <sz val="11"/>
        <color indexed="8"/>
        <rFont val="宋体"/>
        <family val="3"/>
        <charset val="134"/>
      </rPr>
      <t>利港交警</t>
    </r>
  </si>
  <si>
    <r>
      <rPr>
        <sz val="11"/>
        <color indexed="8"/>
        <rFont val="宋体"/>
        <family val="3"/>
        <charset val="134"/>
      </rPr>
      <t>利港环卫所</t>
    </r>
  </si>
  <si>
    <r>
      <rPr>
        <sz val="11"/>
        <color indexed="8"/>
        <rFont val="宋体"/>
        <family val="3"/>
        <charset val="134"/>
      </rPr>
      <t>利港敬老院</t>
    </r>
  </si>
  <si>
    <r>
      <rPr>
        <sz val="11"/>
        <color indexed="8"/>
        <rFont val="宋体"/>
        <family val="3"/>
        <charset val="134"/>
      </rPr>
      <t>利港殡葬办</t>
    </r>
  </si>
  <si>
    <r>
      <rPr>
        <sz val="11"/>
        <color indexed="8"/>
        <rFont val="宋体"/>
        <family val="3"/>
        <charset val="134"/>
      </rPr>
      <t>利港中学</t>
    </r>
  </si>
  <si>
    <r>
      <rPr>
        <sz val="11"/>
        <color indexed="8"/>
        <rFont val="宋体"/>
        <family val="3"/>
        <charset val="134"/>
      </rPr>
      <t>利港小学</t>
    </r>
  </si>
  <si>
    <r>
      <rPr>
        <sz val="11"/>
        <color indexed="8"/>
        <rFont val="宋体"/>
        <family val="3"/>
        <charset val="134"/>
      </rPr>
      <t>利港幼儿园</t>
    </r>
  </si>
  <si>
    <r>
      <rPr>
        <sz val="11"/>
        <color indexed="8"/>
        <rFont val="宋体"/>
        <family val="3"/>
        <charset val="134"/>
      </rPr>
      <t>西石桥中学</t>
    </r>
  </si>
  <si>
    <r>
      <rPr>
        <sz val="11"/>
        <color indexed="8"/>
        <rFont val="宋体"/>
        <family val="3"/>
        <charset val="134"/>
      </rPr>
      <t>西石桥小学</t>
    </r>
  </si>
  <si>
    <r>
      <rPr>
        <sz val="11"/>
        <color indexed="8"/>
        <rFont val="宋体"/>
        <family val="3"/>
        <charset val="134"/>
      </rPr>
      <t>西石桥幼儿园</t>
    </r>
  </si>
  <si>
    <r>
      <rPr>
        <sz val="11"/>
        <color indexed="8"/>
        <rFont val="宋体"/>
        <family val="3"/>
        <charset val="134"/>
      </rPr>
      <t>利港社区卫生服务中心</t>
    </r>
  </si>
  <si>
    <r>
      <rPr>
        <sz val="11"/>
        <color indexed="8"/>
        <rFont val="宋体"/>
        <family val="3"/>
        <charset val="134"/>
      </rPr>
      <t>璜土镇政府机关</t>
    </r>
  </si>
  <si>
    <r>
      <rPr>
        <sz val="11"/>
        <color indexed="8"/>
        <rFont val="宋体"/>
        <family val="3"/>
        <charset val="134"/>
      </rPr>
      <t>璜土派出所</t>
    </r>
  </si>
  <si>
    <r>
      <rPr>
        <sz val="11"/>
        <color indexed="8"/>
        <rFont val="宋体"/>
        <family val="3"/>
        <charset val="134"/>
      </rPr>
      <t>璜土中学</t>
    </r>
  </si>
  <si>
    <r>
      <rPr>
        <sz val="11"/>
        <color indexed="8"/>
        <rFont val="宋体"/>
        <family val="3"/>
        <charset val="134"/>
      </rPr>
      <t>石庄中学</t>
    </r>
  </si>
  <si>
    <r>
      <rPr>
        <sz val="11"/>
        <color indexed="8"/>
        <rFont val="宋体"/>
        <family val="3"/>
        <charset val="134"/>
      </rPr>
      <t>璜土实验小学</t>
    </r>
  </si>
  <si>
    <r>
      <rPr>
        <sz val="11"/>
        <color indexed="8"/>
        <rFont val="宋体"/>
        <family val="3"/>
        <charset val="134"/>
      </rPr>
      <t>第三实验小学</t>
    </r>
  </si>
  <si>
    <r>
      <rPr>
        <sz val="11"/>
        <color indexed="8"/>
        <rFont val="宋体"/>
        <family val="3"/>
        <charset val="134"/>
      </rPr>
      <t>璜土幼儿园</t>
    </r>
  </si>
  <si>
    <r>
      <rPr>
        <sz val="11"/>
        <color indexed="8"/>
        <rFont val="宋体"/>
        <family val="3"/>
        <charset val="134"/>
      </rPr>
      <t>石庄幼儿园</t>
    </r>
  </si>
  <si>
    <r>
      <rPr>
        <sz val="11"/>
        <color indexed="8"/>
        <rFont val="宋体"/>
        <family val="3"/>
        <charset val="134"/>
      </rPr>
      <t>璜土成教</t>
    </r>
  </si>
  <si>
    <r>
      <rPr>
        <sz val="11"/>
        <color indexed="8"/>
        <rFont val="宋体"/>
        <family val="3"/>
        <charset val="134"/>
      </rPr>
      <t>璜土社区卫生服务中心</t>
    </r>
  </si>
  <si>
    <r>
      <rPr>
        <sz val="11"/>
        <color indexed="8"/>
        <rFont val="宋体"/>
        <family val="3"/>
        <charset val="134"/>
      </rPr>
      <t>璜土环卫所</t>
    </r>
  </si>
  <si>
    <r>
      <rPr>
        <sz val="11"/>
        <color indexed="8"/>
        <rFont val="宋体"/>
        <family val="3"/>
        <charset val="134"/>
      </rPr>
      <t>璜土敬老院</t>
    </r>
  </si>
  <si>
    <r>
      <rPr>
        <sz val="11"/>
        <color indexed="8"/>
        <rFont val="宋体"/>
        <family val="3"/>
        <charset val="134"/>
      </rPr>
      <t>璜土安息堂</t>
    </r>
  </si>
  <si>
    <r>
      <rPr>
        <sz val="11"/>
        <color indexed="8"/>
        <rFont val="宋体"/>
        <family val="3"/>
        <charset val="134"/>
      </rPr>
      <t>表八：</t>
    </r>
  </si>
  <si>
    <r>
      <rPr>
        <sz val="20"/>
        <color rgb="FF000000"/>
        <rFont val="Times New Roman"/>
        <family val="1"/>
      </rPr>
      <t>2021</t>
    </r>
    <r>
      <rPr>
        <sz val="20"/>
        <color indexed="8"/>
        <rFont val="方正小标宋_GBK"/>
        <charset val="134"/>
      </rPr>
      <t>年江阴临港经济开发区重点支出项目情况表</t>
    </r>
  </si>
  <si>
    <r>
      <rPr>
        <sz val="11"/>
        <color indexed="8"/>
        <rFont val="方正黑体_GBK"/>
        <charset val="134"/>
      </rPr>
      <t>序号</t>
    </r>
  </si>
  <si>
    <r>
      <rPr>
        <sz val="11"/>
        <color indexed="8"/>
        <rFont val="方正黑体_GBK"/>
        <charset val="134"/>
      </rPr>
      <t>支出项目</t>
    </r>
  </si>
  <si>
    <r>
      <rPr>
        <sz val="11"/>
        <color indexed="8"/>
        <rFont val="方正黑体_GBK"/>
        <charset val="134"/>
      </rPr>
      <t>预算数</t>
    </r>
  </si>
  <si>
    <t>一</t>
  </si>
  <si>
    <t>产业强市转型发展类</t>
  </si>
  <si>
    <t>人才及创业投资引导资金</t>
  </si>
  <si>
    <t>重大产业项目专项资金</t>
  </si>
  <si>
    <t>商务发展专项</t>
  </si>
  <si>
    <t>科技创新专项资金</t>
  </si>
  <si>
    <t>工业和信息化专项</t>
  </si>
  <si>
    <t>农业、环保等其他产业发展扶持资金</t>
  </si>
  <si>
    <t>二</t>
  </si>
  <si>
    <t>民生事业社会保障类</t>
  </si>
  <si>
    <t>社保补助专项</t>
  </si>
  <si>
    <t>公交营运补贴</t>
  </si>
  <si>
    <t>教育事业专项</t>
  </si>
  <si>
    <t>社会福利专项</t>
  </si>
  <si>
    <t>社会救助专项</t>
  </si>
  <si>
    <t>社会优抚专项</t>
  </si>
  <si>
    <t>文体事业专项</t>
  </si>
  <si>
    <t>医疗卫计专项</t>
  </si>
  <si>
    <t>其他民生事业社会保障支出</t>
  </si>
  <si>
    <t>三</t>
  </si>
  <si>
    <t>公共安全专项类</t>
  </si>
  <si>
    <t>法治建设专项</t>
  </si>
  <si>
    <t>公共安全专项</t>
  </si>
  <si>
    <t>四</t>
  </si>
  <si>
    <t>生态环保类</t>
  </si>
  <si>
    <t>环境保护和环境治理专项</t>
  </si>
  <si>
    <t>生态补偿资金</t>
  </si>
  <si>
    <t>其他生态环保资金</t>
  </si>
  <si>
    <t>五</t>
  </si>
  <si>
    <t>城市维护类</t>
  </si>
  <si>
    <t>城市基础设施运营维护专项</t>
  </si>
  <si>
    <t>规划专项</t>
  </si>
  <si>
    <t>公益性投资运营补助及地方政府债务还本付息</t>
  </si>
  <si>
    <t>重大基础设施建设项目资金</t>
  </si>
  <si>
    <t>六</t>
  </si>
  <si>
    <t>三农城乡一体化类</t>
  </si>
  <si>
    <t>城乡一体化专项</t>
  </si>
  <si>
    <t>粮食储备和管理专项</t>
  </si>
  <si>
    <t>农业农村发展专项</t>
  </si>
  <si>
    <t>水利建设专项</t>
  </si>
  <si>
    <t>特色小镇补助</t>
  </si>
  <si>
    <t>科技镇长团</t>
  </si>
  <si>
    <t>七</t>
  </si>
  <si>
    <t>其他类</t>
  </si>
  <si>
    <t>对口支援</t>
  </si>
  <si>
    <t>信息化专项</t>
  </si>
  <si>
    <t>组织建设专项</t>
  </si>
  <si>
    <t>表九：</t>
  </si>
  <si>
    <r>
      <rPr>
        <sz val="20"/>
        <color rgb="FF000000"/>
        <rFont val="Times New Roman"/>
        <family val="1"/>
      </rPr>
      <t>2020</t>
    </r>
    <r>
      <rPr>
        <sz val="20"/>
        <color indexed="8"/>
        <rFont val="方正小标宋_GBK"/>
        <charset val="134"/>
      </rPr>
      <t>年江阴市临港经济开发区政府性基金预算收支执行情况表</t>
    </r>
  </si>
  <si>
    <t>2020年
预算数</t>
  </si>
  <si>
    <t>完成
比例</t>
  </si>
  <si>
    <t>支  出  项  目</t>
  </si>
  <si>
    <t>2020年
预算调整数</t>
  </si>
  <si>
    <t>基金收入合计</t>
  </si>
  <si>
    <t>基金支出合计</t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</si>
  <si>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国有土地使用权出让收入</t>
    </r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</si>
  <si>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城乡社区支出</t>
    </r>
  </si>
  <si>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国有土地收益基金收入</t>
    </r>
  </si>
  <si>
    <r>
      <rPr>
        <sz val="11"/>
        <rFont val="Times New Roman"/>
        <family val="1"/>
      </rPr>
      <t xml:space="preserve">     </t>
    </r>
    <r>
      <rPr>
        <sz val="11"/>
        <rFont val="宋体"/>
        <family val="3"/>
        <charset val="134"/>
      </rPr>
      <t>其中：国有土地使用权出让收入安排的支出</t>
    </r>
  </si>
  <si>
    <r>
      <rPr>
        <sz val="11"/>
        <rFont val="Times New Roman"/>
        <family val="1"/>
      </rPr>
      <t>3.</t>
    </r>
    <r>
      <rPr>
        <sz val="11"/>
        <rFont val="宋体"/>
        <family val="3"/>
        <charset val="134"/>
      </rPr>
      <t>农业土地开发资金收入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</si>
  <si>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城市基础设施配套费安排的支出</t>
    </r>
  </si>
  <si>
    <r>
      <rPr>
        <sz val="11"/>
        <rFont val="Times New Roman"/>
        <family val="1"/>
      </rPr>
      <t>4.</t>
    </r>
    <r>
      <rPr>
        <sz val="11"/>
        <rFont val="宋体"/>
        <family val="3"/>
        <charset val="134"/>
      </rPr>
      <t>城市基础设施配套费收入</t>
    </r>
  </si>
  <si>
    <r>
      <rPr>
        <sz val="11"/>
        <rFont val="Times New Roman"/>
        <family val="1"/>
      </rPr>
      <t xml:space="preserve">      </t>
    </r>
    <r>
      <rPr>
        <sz val="11"/>
        <rFont val="宋体"/>
        <family val="3"/>
        <charset val="134"/>
      </rPr>
      <t>污水处理费安排的支出</t>
    </r>
  </si>
  <si>
    <r>
      <rPr>
        <sz val="11"/>
        <rFont val="Times New Roman"/>
        <family val="1"/>
      </rPr>
      <t>5.</t>
    </r>
    <r>
      <rPr>
        <sz val="11"/>
        <rFont val="宋体"/>
        <family val="3"/>
        <charset val="134"/>
      </rPr>
      <t>污水处理费收入</t>
    </r>
  </si>
  <si>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其他各项支出</t>
    </r>
  </si>
  <si>
    <r>
      <rPr>
        <sz val="11"/>
        <rFont val="Times New Roman"/>
        <family val="1"/>
      </rPr>
      <t>6.</t>
    </r>
    <r>
      <rPr>
        <sz val="11"/>
        <rFont val="宋体"/>
        <family val="3"/>
        <charset val="134"/>
      </rPr>
      <t>其他各项政府性基金收入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</si>
  <si>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其中：彩票公益金相关支出</t>
    </r>
  </si>
  <si>
    <r>
      <rPr>
        <sz val="11"/>
        <color rgb="FF000000"/>
        <rFont val="Times New Roman"/>
        <family val="1"/>
      </rPr>
      <t>3.</t>
    </r>
    <r>
      <rPr>
        <sz val="11"/>
        <color indexed="8"/>
        <rFont val="宋体"/>
        <family val="3"/>
        <charset val="134"/>
      </rPr>
      <t>债务付息支出</t>
    </r>
  </si>
  <si>
    <r>
      <rPr>
        <sz val="11"/>
        <color rgb="FF000000"/>
        <rFont val="Times New Roman"/>
        <family val="1"/>
      </rPr>
      <t>4.</t>
    </r>
    <r>
      <rPr>
        <sz val="11"/>
        <color indexed="8"/>
        <rFont val="宋体"/>
        <family val="3"/>
        <charset val="134"/>
      </rPr>
      <t>债务发行费用支出</t>
    </r>
  </si>
  <si>
    <r>
      <rPr>
        <sz val="11"/>
        <color theme="1"/>
        <rFont val="Times New Roman"/>
        <family val="1"/>
      </rPr>
      <t>5</t>
    </r>
    <r>
      <rPr>
        <sz val="11"/>
        <color indexed="8"/>
        <rFont val="Times New Roman"/>
        <family val="1"/>
      </rPr>
      <t>.</t>
    </r>
    <r>
      <rPr>
        <sz val="11"/>
        <color indexed="8"/>
        <rFont val="宋体"/>
        <family val="3"/>
        <charset val="134"/>
      </rPr>
      <t>抗疫特别国债安排的支出</t>
    </r>
  </si>
  <si>
    <r>
      <rPr>
        <sz val="11"/>
        <color indexed="8"/>
        <rFont val="宋体"/>
        <family val="3"/>
        <charset val="134"/>
      </rPr>
      <t>表十：</t>
    </r>
  </si>
  <si>
    <r>
      <rPr>
        <sz val="20"/>
        <color rgb="FF000000"/>
        <rFont val="Times New Roman"/>
        <family val="1"/>
      </rPr>
      <t>2020</t>
    </r>
    <r>
      <rPr>
        <sz val="20"/>
        <color indexed="8"/>
        <rFont val="方正小标宋_GBK"/>
        <charset val="134"/>
      </rPr>
      <t>年江阴市临港经济开发区政府性基金预算平衡情况表</t>
    </r>
  </si>
  <si>
    <r>
      <rPr>
        <sz val="11"/>
        <color indexed="8"/>
        <rFont val="Times New Roman"/>
        <family val="1"/>
      </rPr>
      <t>1.</t>
    </r>
    <r>
      <rPr>
        <sz val="11"/>
        <color indexed="8"/>
        <rFont val="宋体"/>
        <family val="3"/>
        <charset val="134"/>
      </rPr>
      <t>政府性基金收入</t>
    </r>
  </si>
  <si>
    <r>
      <rPr>
        <sz val="11"/>
        <color indexed="8"/>
        <rFont val="Times New Roman"/>
        <family val="1"/>
      </rPr>
      <t>1.</t>
    </r>
    <r>
      <rPr>
        <sz val="11"/>
        <color indexed="8"/>
        <rFont val="宋体"/>
        <family val="3"/>
        <charset val="134"/>
      </rPr>
      <t>政府性基金支出</t>
    </r>
  </si>
  <si>
    <r>
      <rPr>
        <sz val="11"/>
        <color indexed="8"/>
        <rFont val="Times New Roman"/>
        <family val="1"/>
      </rPr>
      <t>3.</t>
    </r>
    <r>
      <rPr>
        <sz val="11"/>
        <color indexed="8"/>
        <rFont val="宋体"/>
        <family val="3"/>
        <charset val="134"/>
      </rPr>
      <t>政府性基金调出资金</t>
    </r>
  </si>
  <si>
    <r>
      <rPr>
        <sz val="11"/>
        <color indexed="8"/>
        <rFont val="Times New Roman"/>
        <family val="1"/>
      </rPr>
      <t>4.</t>
    </r>
    <r>
      <rPr>
        <sz val="11"/>
        <color indexed="8"/>
        <rFont val="宋体"/>
        <family val="3"/>
        <charset val="134"/>
      </rPr>
      <t>债务转贷支出</t>
    </r>
  </si>
  <si>
    <r>
      <rPr>
        <sz val="11"/>
        <color indexed="8"/>
        <rFont val="Times New Roman"/>
        <family val="1"/>
      </rPr>
      <t>5.</t>
    </r>
    <r>
      <rPr>
        <sz val="11"/>
        <color indexed="8"/>
        <rFont val="宋体"/>
        <family val="3"/>
        <charset val="134"/>
      </rPr>
      <t>债务还本支出</t>
    </r>
  </si>
  <si>
    <r>
      <rPr>
        <sz val="11"/>
        <color indexed="8"/>
        <rFont val="Times New Roman"/>
        <family val="1"/>
      </rPr>
      <t>4.</t>
    </r>
    <r>
      <rPr>
        <sz val="11"/>
        <color indexed="8"/>
        <rFont val="宋体"/>
        <family val="3"/>
        <charset val="134"/>
      </rPr>
      <t>上年结转及结余</t>
    </r>
  </si>
  <si>
    <r>
      <rPr>
        <sz val="11"/>
        <color indexed="8"/>
        <rFont val="Times New Roman"/>
        <family val="1"/>
      </rPr>
      <t>6.</t>
    </r>
    <r>
      <rPr>
        <sz val="11"/>
        <color indexed="8"/>
        <rFont val="宋体"/>
        <family val="3"/>
        <charset val="134"/>
      </rPr>
      <t>年终结余及结转</t>
    </r>
  </si>
  <si>
    <r>
      <rPr>
        <sz val="11"/>
        <color indexed="8"/>
        <rFont val="宋体"/>
        <family val="3"/>
        <charset val="134"/>
      </rPr>
      <t>表十一：</t>
    </r>
  </si>
  <si>
    <r>
      <rPr>
        <sz val="20"/>
        <color rgb="FF000000"/>
        <rFont val="Times New Roman"/>
        <family val="1"/>
      </rPr>
      <t>2021</t>
    </r>
    <r>
      <rPr>
        <sz val="20"/>
        <color indexed="8"/>
        <rFont val="方正小标宋_GBK"/>
        <charset val="134"/>
      </rPr>
      <t>年江阴临港经济开发区政府性基金预算收支预算表</t>
    </r>
  </si>
  <si>
    <r>
      <rPr>
        <sz val="11"/>
        <color rgb="FF000000"/>
        <rFont val="Times New Roman"/>
        <family val="1"/>
      </rPr>
      <t>2021</t>
    </r>
    <r>
      <rPr>
        <sz val="11"/>
        <color indexed="8"/>
        <rFont val="方正黑体_GBK"/>
        <charset val="134"/>
      </rPr>
      <t>年
预算数</t>
    </r>
  </si>
  <si>
    <r>
      <rPr>
        <b/>
        <sz val="11"/>
        <color indexed="8"/>
        <rFont val="宋体"/>
        <family val="3"/>
        <charset val="134"/>
      </rPr>
      <t>基金收入合计</t>
    </r>
  </si>
  <si>
    <r>
      <rPr>
        <sz val="11"/>
        <rFont val="Times New Roman"/>
        <family val="1"/>
      </rPr>
      <t>2.</t>
    </r>
    <r>
      <rPr>
        <sz val="11"/>
        <rFont val="宋体"/>
        <family val="3"/>
        <charset val="134"/>
      </rPr>
      <t>城市公用事业附加收入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</si>
  <si>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其中：国有土地使用权出让收入安排的支出</t>
    </r>
  </si>
  <si>
    <r>
      <rPr>
        <sz val="11"/>
        <rFont val="Times New Roman"/>
        <family val="1"/>
      </rPr>
      <t>3.</t>
    </r>
    <r>
      <rPr>
        <sz val="11"/>
        <rFont val="宋体"/>
        <family val="3"/>
        <charset val="134"/>
      </rPr>
      <t>国有土地收益基金收入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</si>
  <si>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城市基础设施配套费安排的支出</t>
    </r>
  </si>
  <si>
    <r>
      <rPr>
        <sz val="11"/>
        <rFont val="Times New Roman"/>
        <family val="1"/>
      </rPr>
      <t>4.</t>
    </r>
    <r>
      <rPr>
        <sz val="11"/>
        <rFont val="宋体"/>
        <family val="3"/>
        <charset val="134"/>
      </rPr>
      <t>农业土地开发资金收入</t>
    </r>
  </si>
  <si>
    <r>
      <rPr>
        <sz val="11"/>
        <rFont val="Times New Roman"/>
        <family val="1"/>
      </rPr>
      <t xml:space="preserve">    </t>
    </r>
    <r>
      <rPr>
        <sz val="11"/>
        <rFont val="宋体"/>
        <family val="3"/>
        <charset val="134"/>
      </rPr>
      <t>污水处理费安排的支出</t>
    </r>
  </si>
  <si>
    <r>
      <rPr>
        <sz val="11"/>
        <color indexed="8"/>
        <rFont val="宋体"/>
        <family val="3"/>
        <charset val="134"/>
      </rPr>
      <t>表十二：</t>
    </r>
  </si>
  <si>
    <r>
      <rPr>
        <sz val="20"/>
        <color rgb="FF000000"/>
        <rFont val="Times New Roman"/>
        <family val="1"/>
      </rPr>
      <t>2021</t>
    </r>
    <r>
      <rPr>
        <sz val="20"/>
        <color indexed="8"/>
        <rFont val="方正小标宋_GBK"/>
        <charset val="134"/>
      </rPr>
      <t>年江阴市临港经济开发区政府性基金预算平衡情况表</t>
    </r>
  </si>
  <si>
    <r>
      <rPr>
        <sz val="11"/>
        <color indexed="8"/>
        <rFont val="宋体"/>
        <family val="3"/>
        <charset val="134"/>
      </rPr>
      <t>表十三：</t>
    </r>
  </si>
  <si>
    <r>
      <rPr>
        <sz val="20"/>
        <color rgb="FF000000"/>
        <rFont val="Times New Roman"/>
        <family val="1"/>
      </rPr>
      <t>2021</t>
    </r>
    <r>
      <rPr>
        <sz val="20"/>
        <color indexed="8"/>
        <rFont val="方正小标宋_GBK"/>
        <charset val="134"/>
      </rPr>
      <t>年江阴市临港经济开发区“三公一会一培”费用预算支出汇总表</t>
    </r>
  </si>
  <si>
    <r>
      <rPr>
        <sz val="11"/>
        <color indexed="8"/>
        <rFont val="Times New Roman"/>
        <family val="1"/>
      </rPr>
      <t>2020</t>
    </r>
    <r>
      <rPr>
        <sz val="11"/>
        <color indexed="8"/>
        <rFont val="方正黑体_GBK"/>
        <charset val="134"/>
      </rPr>
      <t>年</t>
    </r>
  </si>
  <si>
    <r>
      <rPr>
        <sz val="11"/>
        <color indexed="8"/>
        <rFont val="方正黑体_GBK"/>
        <charset val="134"/>
      </rPr>
      <t>公务用车</t>
    </r>
  </si>
  <si>
    <r>
      <rPr>
        <sz val="11"/>
        <color indexed="8"/>
        <rFont val="方正黑体_GBK"/>
        <charset val="134"/>
      </rPr>
      <t>公款出国（境）</t>
    </r>
  </si>
  <si>
    <r>
      <rPr>
        <sz val="11"/>
        <color indexed="8"/>
        <rFont val="方正黑体_GBK"/>
        <charset val="134"/>
      </rPr>
      <t>公务接待</t>
    </r>
  </si>
  <si>
    <r>
      <rPr>
        <sz val="11"/>
        <color indexed="8"/>
        <rFont val="方正黑体_GBK"/>
        <charset val="134"/>
      </rPr>
      <t>会议经费</t>
    </r>
  </si>
  <si>
    <r>
      <rPr>
        <sz val="11"/>
        <color indexed="8"/>
        <rFont val="方正黑体_GBK"/>
        <charset val="134"/>
      </rPr>
      <t>培训费</t>
    </r>
  </si>
  <si>
    <r>
      <rPr>
        <sz val="11"/>
        <color indexed="8"/>
        <rFont val="方正黑体_GBK"/>
        <charset val="134"/>
      </rPr>
      <t>购置费用</t>
    </r>
  </si>
  <si>
    <r>
      <rPr>
        <sz val="11"/>
        <color indexed="8"/>
        <rFont val="方正黑体_GBK"/>
        <charset val="134"/>
      </rPr>
      <t>运行费用</t>
    </r>
  </si>
  <si>
    <r>
      <rPr>
        <sz val="11"/>
        <color indexed="8"/>
        <rFont val="方正黑体_GBK"/>
        <charset val="134"/>
      </rPr>
      <t>支出</t>
    </r>
  </si>
  <si>
    <r>
      <rPr>
        <sz val="11"/>
        <color indexed="8"/>
        <rFont val="方正黑体_GBK"/>
        <charset val="134"/>
      </rPr>
      <t>费用支出</t>
    </r>
  </si>
  <si>
    <t>江阴临港开发区特勤中队</t>
  </si>
  <si>
    <t>江阴临港开发区成人教育中心</t>
  </si>
  <si>
    <t>夏港中心小学</t>
  </si>
  <si>
    <t>夏港街道机关</t>
  </si>
  <si>
    <t>交警三中队</t>
  </si>
  <si>
    <t>申港街道办事处</t>
  </si>
  <si>
    <t>江阴市申港社区卫生服务中心</t>
  </si>
  <si>
    <t>申港街道派出所</t>
  </si>
  <si>
    <t>江阴市临港新城实验学校</t>
  </si>
  <si>
    <t>江阴市临港实验幼儿园</t>
  </si>
  <si>
    <t>西石桥社区卫生服务中心</t>
  </si>
  <si>
    <t>璜土镇机关</t>
  </si>
  <si>
    <t>江阴市璜土中学</t>
  </si>
  <si>
    <t>江阴市璜土镇成人教育中心校</t>
  </si>
  <si>
    <t>江阴市第三实验小学</t>
  </si>
  <si>
    <t>江阴市璜土实验小学</t>
  </si>
  <si>
    <t>江阴市璜土中心幼儿园</t>
  </si>
  <si>
    <t>璜土镇环卫所</t>
  </si>
  <si>
    <t>江阴市石庄中学</t>
  </si>
  <si>
    <t>江阴市石庄幼儿园</t>
  </si>
</sst>
</file>

<file path=xl/styles.xml><?xml version="1.0" encoding="utf-8"?>
<styleSheet xmlns="http://schemas.openxmlformats.org/spreadsheetml/2006/main">
  <numFmts count="5">
    <numFmt numFmtId="176" formatCode="0_ "/>
    <numFmt numFmtId="177" formatCode="0.00_);[Red]\(0.00\)"/>
    <numFmt numFmtId="178" formatCode="#,##0_ "/>
    <numFmt numFmtId="179" formatCode="0.00_ "/>
    <numFmt numFmtId="180" formatCode="0.00_);\(0.00\)"/>
  </numFmts>
  <fonts count="33">
    <font>
      <sz val="11"/>
      <color indexed="8"/>
      <name val="宋体"/>
      <charset val="134"/>
    </font>
    <font>
      <sz val="11"/>
      <color indexed="8"/>
      <name val="Times New Roman"/>
      <family val="1"/>
    </font>
    <font>
      <sz val="20"/>
      <color rgb="FF000000"/>
      <name val="Times New Roman"/>
      <family val="1"/>
    </font>
    <font>
      <sz val="2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name val="Times New Roman"/>
      <family val="1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Times New Roman"/>
      <family val="1"/>
    </font>
    <font>
      <sz val="11"/>
      <color indexed="8"/>
      <name val="方正黑体_GBK"/>
      <charset val="134"/>
    </font>
    <font>
      <sz val="11"/>
      <color theme="1"/>
      <name val="Times New Roman"/>
      <family val="1"/>
    </font>
    <font>
      <sz val="20"/>
      <color indexed="8"/>
      <name val="华文中宋"/>
      <family val="3"/>
      <charset val="134"/>
    </font>
    <font>
      <sz val="12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sz val="10"/>
      <name val="方正黑体_GBK"/>
      <charset val="134"/>
    </font>
    <font>
      <sz val="20"/>
      <color indexed="8"/>
      <name val="方正小标宋_GBK"/>
      <charset val="134"/>
    </font>
    <font>
      <sz val="2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方正仿宋_GBK"/>
      <charset val="134"/>
    </font>
    <font>
      <sz val="12"/>
      <color indexed="8"/>
      <name val="方正黑体_GBK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1"/>
      <color indexed="8"/>
      <name val="宋体"/>
      <family val="3"/>
      <charset val="134"/>
    </font>
    <font>
      <sz val="20"/>
      <name val="方正小标宋_GBK"/>
      <charset val="134"/>
    </font>
    <font>
      <sz val="20"/>
      <name val="楷体_GB2312"/>
      <charset val="134"/>
    </font>
    <font>
      <sz val="22"/>
      <color indexed="8"/>
      <name val="方正小标宋_GBK"/>
      <charset val="134"/>
    </font>
    <font>
      <sz val="12"/>
      <color indexed="8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22" fillId="0" borderId="0" applyNumberFormat="0" applyFont="0" applyFill="0" applyBorder="0" applyAlignment="0" applyProtection="0"/>
    <xf numFmtId="0" fontId="21" fillId="0" borderId="0"/>
    <xf numFmtId="0" fontId="3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31" fillId="0" borderId="0">
      <alignment vertical="center"/>
    </xf>
    <xf numFmtId="0" fontId="31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5" fillId="0" borderId="1" xfId="8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7" fontId="1" fillId="0" borderId="2" xfId="7" applyNumberFormat="1" applyFont="1" applyBorder="1" applyAlignment="1">
      <alignment horizontal="center" vertical="center" wrapText="1"/>
    </xf>
    <xf numFmtId="177" fontId="7" fillId="0" borderId="2" xfId="8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vertical="center"/>
    </xf>
    <xf numFmtId="10" fontId="4" fillId="0" borderId="1" xfId="0" applyNumberFormat="1" applyFont="1" applyBorder="1" applyAlignment="1">
      <alignment horizontal="center" vertical="center" wrapText="1"/>
    </xf>
    <xf numFmtId="178" fontId="5" fillId="0" borderId="1" xfId="5" applyNumberFormat="1" applyFont="1" applyBorder="1" applyAlignment="1">
      <alignment vertical="center" wrapText="1"/>
    </xf>
    <xf numFmtId="0" fontId="5" fillId="0" borderId="1" xfId="5" applyFont="1" applyFill="1" applyBorder="1" applyAlignment="1">
      <alignment vertical="center"/>
    </xf>
    <xf numFmtId="178" fontId="5" fillId="0" borderId="1" xfId="5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1" fillId="0" borderId="0" xfId="0" applyFont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>
      <alignment vertical="center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right"/>
    </xf>
    <xf numFmtId="178" fontId="12" fillId="0" borderId="0" xfId="2" applyNumberFormat="1" applyFont="1" applyAlignment="1">
      <alignment horizontal="center"/>
    </xf>
    <xf numFmtId="0" fontId="12" fillId="0" borderId="0" xfId="2" applyFont="1" applyAlignment="1">
      <alignment horizontal="center"/>
    </xf>
    <xf numFmtId="0" fontId="13" fillId="0" borderId="0" xfId="1" applyNumberFormat="1" applyFont="1" applyFill="1" applyBorder="1" applyAlignment="1">
      <alignment horizontal="center" vertical="center"/>
    </xf>
    <xf numFmtId="0" fontId="13" fillId="0" borderId="0" xfId="1" applyNumberFormat="1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179" fontId="1" fillId="0" borderId="1" xfId="0" applyNumberFormat="1" applyFont="1" applyBorder="1" applyAlignment="1">
      <alignment vertical="center" wrapText="1"/>
    </xf>
    <xf numFmtId="179" fontId="1" fillId="0" borderId="0" xfId="0" applyNumberFormat="1" applyFont="1" applyBorder="1" applyAlignment="1">
      <alignment horizontal="center" vertical="center" wrapText="1"/>
    </xf>
    <xf numFmtId="179" fontId="1" fillId="0" borderId="0" xfId="0" applyNumberFormat="1" applyFont="1" applyBorder="1">
      <alignment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9" fontId="1" fillId="0" borderId="1" xfId="0" applyNumberFormat="1" applyFont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 wrapText="1"/>
    </xf>
    <xf numFmtId="179" fontId="1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4" applyFont="1" applyBorder="1" applyAlignment="1">
      <alignment vertical="center"/>
    </xf>
    <xf numFmtId="0" fontId="9" fillId="0" borderId="0" xfId="0" applyFont="1">
      <alignment vertical="center"/>
    </xf>
    <xf numFmtId="0" fontId="5" fillId="0" borderId="1" xfId="4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indent="2"/>
    </xf>
    <xf numFmtId="0" fontId="19" fillId="0" borderId="0" xfId="0" applyFont="1" applyAlignment="1">
      <alignment horizontal="left" vertical="center" indent="2"/>
    </xf>
    <xf numFmtId="0" fontId="20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0" xfId="1" applyNumberFormat="1" applyFont="1" applyFill="1" applyBorder="1" applyAlignment="1">
      <alignment horizontal="center" vertical="center" wrapText="1" shrinkToFit="1"/>
    </xf>
    <xf numFmtId="0" fontId="14" fillId="0" borderId="0" xfId="1" applyNumberFormat="1" applyFont="1" applyFill="1" applyBorder="1" applyAlignment="1">
      <alignment horizontal="center" vertical="center" wrapText="1" shrinkToFit="1"/>
    </xf>
    <xf numFmtId="0" fontId="6" fillId="0" borderId="3" xfId="1" applyNumberFormat="1" applyFont="1" applyFill="1" applyBorder="1" applyAlignment="1">
      <alignment horizontal="right" vertical="center"/>
    </xf>
    <xf numFmtId="0" fontId="5" fillId="0" borderId="3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 wrapText="1" shrinkToFit="1"/>
    </xf>
    <xf numFmtId="0" fontId="15" fillId="0" borderId="4" xfId="1" applyFont="1" applyFill="1" applyBorder="1" applyAlignment="1">
      <alignment horizontal="center" vertical="center" wrapText="1" shrinkToFit="1"/>
    </xf>
    <xf numFmtId="0" fontId="15" fillId="0" borderId="6" xfId="1" applyFont="1" applyFill="1" applyBorder="1" applyAlignment="1">
      <alignment horizontal="center" vertical="center" wrapText="1" shrinkToFit="1"/>
    </xf>
    <xf numFmtId="0" fontId="15" fillId="0" borderId="7" xfId="1" applyFont="1" applyFill="1" applyBorder="1" applyAlignment="1">
      <alignment horizontal="center" vertical="center" wrapText="1" shrinkToFit="1"/>
    </xf>
    <xf numFmtId="178" fontId="15" fillId="0" borderId="1" xfId="1" applyNumberFormat="1" applyFont="1" applyFill="1" applyBorder="1" applyAlignment="1">
      <alignment horizontal="center" vertical="center" wrapText="1" shrinkToFit="1"/>
    </xf>
    <xf numFmtId="0" fontId="15" fillId="0" borderId="1" xfId="1" applyNumberFormat="1" applyFont="1" applyFill="1" applyBorder="1" applyAlignment="1">
      <alignment horizontal="center" vertical="center" wrapText="1" shrinkToFit="1"/>
    </xf>
  </cellXfs>
  <cellStyles count="9">
    <cellStyle name="常规" xfId="0" builtinId="0"/>
    <cellStyle name="常规 2" xfId="4"/>
    <cellStyle name="常规 2 2 2 3 2" xfId="5"/>
    <cellStyle name="常规 2 2 2 4" xfId="2"/>
    <cellStyle name="常规 2 3 2 2" xfId="6"/>
    <cellStyle name="常规 4" xfId="7"/>
    <cellStyle name="常规 7 2" xfId="3"/>
    <cellStyle name="常规 8" xfId="1"/>
    <cellStyle name="常规_Sheet1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E18" sqref="E18"/>
    </sheetView>
  </sheetViews>
  <sheetFormatPr defaultColWidth="9" defaultRowHeight="13.5"/>
  <cols>
    <col min="1" max="1" width="71" customWidth="1"/>
  </cols>
  <sheetData>
    <row r="1" spans="1:1" ht="60" customHeight="1">
      <c r="A1" s="66" t="s">
        <v>0</v>
      </c>
    </row>
    <row r="2" spans="1:1" ht="15.75">
      <c r="A2" s="67" t="s">
        <v>1</v>
      </c>
    </row>
    <row r="3" spans="1:1" ht="15.75">
      <c r="A3" s="68" t="s">
        <v>2</v>
      </c>
    </row>
    <row r="4" spans="1:1" ht="15.75">
      <c r="A4" s="68" t="s">
        <v>3</v>
      </c>
    </row>
    <row r="5" spans="1:1" ht="15.75">
      <c r="A5" s="68" t="s">
        <v>4</v>
      </c>
    </row>
    <row r="6" spans="1:1" ht="15.75">
      <c r="A6" s="68" t="s">
        <v>5</v>
      </c>
    </row>
    <row r="7" spans="1:1" ht="15.75">
      <c r="A7" s="68" t="s">
        <v>6</v>
      </c>
    </row>
    <row r="8" spans="1:1" ht="15.75">
      <c r="A8" s="68" t="s">
        <v>7</v>
      </c>
    </row>
    <row r="9" spans="1:1" ht="15.75">
      <c r="A9" s="68" t="s">
        <v>8</v>
      </c>
    </row>
    <row r="10" spans="1:1" ht="15.75">
      <c r="A10" s="68" t="s">
        <v>9</v>
      </c>
    </row>
    <row r="11" spans="1:1" ht="15.75">
      <c r="A11" s="67" t="s">
        <v>10</v>
      </c>
    </row>
    <row r="12" spans="1:1" ht="15.75">
      <c r="A12" s="68" t="s">
        <v>11</v>
      </c>
    </row>
    <row r="13" spans="1:1" ht="15.75">
      <c r="A13" s="68" t="s">
        <v>12</v>
      </c>
    </row>
    <row r="14" spans="1:1" ht="15.75">
      <c r="A14" s="68" t="s">
        <v>13</v>
      </c>
    </row>
    <row r="15" spans="1:1" ht="15.75">
      <c r="A15" s="68" t="s">
        <v>14</v>
      </c>
    </row>
    <row r="16" spans="1:1" ht="15.75">
      <c r="A16" s="69" t="s">
        <v>15</v>
      </c>
    </row>
    <row r="17" spans="1:1" ht="15.75">
      <c r="A17" s="68" t="s">
        <v>16</v>
      </c>
    </row>
  </sheetData>
  <phoneticPr fontId="30" type="noConversion"/>
  <printOptions horizontalCentered="1"/>
  <pageMargins left="0.75" right="0.75" top="0.98" bottom="0.98" header="0.51" footer="0.51"/>
  <pageSetup paperSize="9" orientation="landscape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5"/>
  <sheetViews>
    <sheetView showZeros="0" workbookViewId="0">
      <selection activeCell="I5" sqref="I5"/>
    </sheetView>
  </sheetViews>
  <sheetFormatPr defaultColWidth="9" defaultRowHeight="13.5"/>
  <cols>
    <col min="1" max="1" width="24.625" customWidth="1"/>
    <col min="2" max="2" width="8.125" style="21" customWidth="1"/>
    <col min="3" max="3" width="11.375" style="21" customWidth="1"/>
    <col min="4" max="4" width="9.5" style="21" customWidth="1"/>
    <col min="5" max="5" width="31.875" customWidth="1"/>
    <col min="6" max="6" width="8.25" style="21" customWidth="1"/>
    <col min="7" max="7" width="11.125" style="21" customWidth="1"/>
    <col min="8" max="8" width="11.875" style="21" customWidth="1"/>
    <col min="9" max="9" width="8.5" style="21" customWidth="1"/>
  </cols>
  <sheetData>
    <row r="1" spans="1:9" ht="15">
      <c r="A1" s="3" t="s">
        <v>311</v>
      </c>
      <c r="B1" s="2"/>
      <c r="C1" s="2"/>
      <c r="D1" s="2"/>
      <c r="E1" s="1"/>
      <c r="F1" s="2"/>
      <c r="G1" s="2"/>
      <c r="H1" s="2"/>
      <c r="I1" s="2"/>
    </row>
    <row r="2" spans="1:9" ht="27">
      <c r="A2" s="70" t="s">
        <v>312</v>
      </c>
      <c r="B2" s="71"/>
      <c r="C2" s="71"/>
      <c r="D2" s="71"/>
      <c r="E2" s="71"/>
      <c r="F2" s="71"/>
      <c r="G2" s="71"/>
      <c r="H2" s="71"/>
      <c r="I2" s="71"/>
    </row>
    <row r="3" spans="1:9" ht="15">
      <c r="A3" s="72" t="s">
        <v>19</v>
      </c>
      <c r="B3" s="72"/>
      <c r="C3" s="72"/>
      <c r="D3" s="72"/>
      <c r="E3" s="72"/>
      <c r="F3" s="72"/>
      <c r="G3" s="72"/>
      <c r="H3" s="72"/>
      <c r="I3" s="72"/>
    </row>
    <row r="4" spans="1:9" ht="28.5">
      <c r="A4" s="23" t="s">
        <v>93</v>
      </c>
      <c r="B4" s="23" t="s">
        <v>313</v>
      </c>
      <c r="C4" s="23" t="s">
        <v>94</v>
      </c>
      <c r="D4" s="23" t="s">
        <v>314</v>
      </c>
      <c r="E4" s="23" t="s">
        <v>315</v>
      </c>
      <c r="F4" s="23" t="s">
        <v>313</v>
      </c>
      <c r="G4" s="23" t="s">
        <v>316</v>
      </c>
      <c r="H4" s="23" t="s">
        <v>98</v>
      </c>
      <c r="I4" s="23" t="s">
        <v>314</v>
      </c>
    </row>
    <row r="5" spans="1:9" s="1" customFormat="1" ht="23.1" customHeight="1">
      <c r="A5" s="5" t="s">
        <v>317</v>
      </c>
      <c r="B5" s="61">
        <v>306452</v>
      </c>
      <c r="C5" s="61">
        <f>C6</f>
        <v>146783</v>
      </c>
      <c r="D5" s="27">
        <f>C5/B5</f>
        <v>0.47897550024147301</v>
      </c>
      <c r="E5" s="5" t="s">
        <v>318</v>
      </c>
      <c r="F5" s="61">
        <f>F6+F10+F12+F13+F14</f>
        <v>330052</v>
      </c>
      <c r="G5" s="61">
        <f>G6+G10+G12+G13+G14</f>
        <v>381202</v>
      </c>
      <c r="H5" s="61">
        <f>H6+H10+H12+H13+H14</f>
        <v>233303</v>
      </c>
      <c r="I5" s="27">
        <f>H5/G5</f>
        <v>0.61201934932135704</v>
      </c>
    </row>
    <row r="6" spans="1:9" s="1" customFormat="1" ht="23.1" customHeight="1">
      <c r="A6" s="26" t="s">
        <v>319</v>
      </c>
      <c r="B6" s="24">
        <v>306452</v>
      </c>
      <c r="C6" s="24">
        <f>120106+26677</f>
        <v>146783</v>
      </c>
      <c r="D6" s="25">
        <f>C6/B6</f>
        <v>0.47897550024147301</v>
      </c>
      <c r="E6" s="26" t="s">
        <v>320</v>
      </c>
      <c r="F6" s="24">
        <v>308532</v>
      </c>
      <c r="G6" s="24">
        <v>357446</v>
      </c>
      <c r="H6" s="24">
        <f>H7+H8+H9</f>
        <v>199547</v>
      </c>
      <c r="I6" s="25">
        <f t="shared" ref="I6:I12" si="0">H6/F6</f>
        <v>0.64676273449755595</v>
      </c>
    </row>
    <row r="7" spans="1:9" s="1" customFormat="1" ht="33" customHeight="1">
      <c r="A7" s="26" t="s">
        <v>321</v>
      </c>
      <c r="B7" s="4"/>
      <c r="C7" s="4"/>
      <c r="D7" s="27"/>
      <c r="E7" s="28" t="s">
        <v>322</v>
      </c>
      <c r="F7" s="24">
        <v>305132</v>
      </c>
      <c r="G7" s="24">
        <v>304046</v>
      </c>
      <c r="H7" s="24">
        <f>167700+26677</f>
        <v>194377</v>
      </c>
      <c r="I7" s="25">
        <f t="shared" si="0"/>
        <v>0.63702594287062697</v>
      </c>
    </row>
    <row r="8" spans="1:9" s="1" customFormat="1" ht="23.1" customHeight="1">
      <c r="A8" s="29" t="s">
        <v>323</v>
      </c>
      <c r="B8" s="4"/>
      <c r="C8" s="4"/>
      <c r="D8" s="27"/>
      <c r="E8" s="26" t="s">
        <v>324</v>
      </c>
      <c r="F8" s="24">
        <v>2500</v>
      </c>
      <c r="G8" s="24">
        <v>2500</v>
      </c>
      <c r="H8" s="24">
        <v>4570</v>
      </c>
      <c r="I8" s="25">
        <f t="shared" si="0"/>
        <v>1.8280000000000001</v>
      </c>
    </row>
    <row r="9" spans="1:9" s="1" customFormat="1" ht="23.1" customHeight="1">
      <c r="A9" s="26" t="s">
        <v>325</v>
      </c>
      <c r="B9" s="4"/>
      <c r="C9" s="4"/>
      <c r="D9" s="27"/>
      <c r="E9" s="26" t="s">
        <v>326</v>
      </c>
      <c r="F9" s="24">
        <v>500</v>
      </c>
      <c r="G9" s="24">
        <v>500</v>
      </c>
      <c r="H9" s="24">
        <v>600</v>
      </c>
      <c r="I9" s="25">
        <f t="shared" si="0"/>
        <v>1.2</v>
      </c>
    </row>
    <row r="10" spans="1:9" s="1" customFormat="1" ht="23.1" customHeight="1">
      <c r="A10" s="26" t="s">
        <v>327</v>
      </c>
      <c r="B10" s="4"/>
      <c r="C10" s="4"/>
      <c r="D10" s="27"/>
      <c r="E10" s="30" t="s">
        <v>328</v>
      </c>
      <c r="F10" s="24">
        <v>20200</v>
      </c>
      <c r="G10" s="24">
        <v>20200</v>
      </c>
      <c r="H10" s="24">
        <v>30200</v>
      </c>
      <c r="I10" s="25">
        <f t="shared" si="0"/>
        <v>1.4950495049504999</v>
      </c>
    </row>
    <row r="11" spans="1:9" s="1" customFormat="1" ht="23.1" customHeight="1">
      <c r="A11" s="26" t="s">
        <v>329</v>
      </c>
      <c r="B11" s="4"/>
      <c r="C11" s="4"/>
      <c r="D11" s="4"/>
      <c r="E11" s="30" t="s">
        <v>330</v>
      </c>
      <c r="F11" s="24">
        <v>200</v>
      </c>
      <c r="G11" s="24">
        <v>200</v>
      </c>
      <c r="H11" s="24">
        <v>200</v>
      </c>
      <c r="I11" s="25">
        <f t="shared" si="0"/>
        <v>1</v>
      </c>
    </row>
    <row r="12" spans="1:9" s="1" customFormat="1" ht="23.1" customHeight="1">
      <c r="A12" s="26"/>
      <c r="B12" s="4"/>
      <c r="C12" s="4"/>
      <c r="D12" s="25"/>
      <c r="E12" s="31" t="s">
        <v>331</v>
      </c>
      <c r="F12" s="24">
        <v>1320</v>
      </c>
      <c r="G12" s="24">
        <v>2406</v>
      </c>
      <c r="H12" s="24">
        <v>2406</v>
      </c>
      <c r="I12" s="25">
        <f t="shared" si="0"/>
        <v>1.8227272727272701</v>
      </c>
    </row>
    <row r="13" spans="1:9" s="1" customFormat="1" ht="23.1" customHeight="1">
      <c r="A13" s="26"/>
      <c r="B13" s="4"/>
      <c r="C13" s="4"/>
      <c r="D13" s="25"/>
      <c r="E13" s="31" t="s">
        <v>332</v>
      </c>
      <c r="F13" s="24"/>
      <c r="G13" s="24"/>
      <c r="H13" s="24"/>
      <c r="I13" s="32"/>
    </row>
    <row r="14" spans="1:9" s="1" customFormat="1" ht="23.1" customHeight="1">
      <c r="A14" s="26"/>
      <c r="B14" s="4"/>
      <c r="C14" s="4"/>
      <c r="D14" s="25"/>
      <c r="E14" s="34" t="s">
        <v>333</v>
      </c>
      <c r="F14" s="24"/>
      <c r="G14" s="24">
        <v>1150</v>
      </c>
      <c r="H14" s="24">
        <v>1150</v>
      </c>
      <c r="I14" s="32"/>
    </row>
    <row r="15" spans="1:9" s="1" customFormat="1" ht="23.1" customHeight="1">
      <c r="A15"/>
      <c r="B15" s="21"/>
      <c r="C15" s="21"/>
      <c r="D15" s="21"/>
      <c r="E15"/>
      <c r="F15" s="21"/>
      <c r="G15" s="21"/>
      <c r="H15" s="21"/>
      <c r="I15" s="21"/>
    </row>
  </sheetData>
  <mergeCells count="2">
    <mergeCell ref="A2:I2"/>
    <mergeCell ref="A3:I3"/>
  </mergeCells>
  <phoneticPr fontId="30" type="noConversion"/>
  <printOptions horizontalCentered="1"/>
  <pageMargins left="0.55118110236220497" right="0.55118110236220497" top="0.98425196850393704" bottom="0.98425196850393704" header="0.511811023622047" footer="0.511811023622047"/>
  <pageSetup paperSize="9" orientation="landscape" horizontalDpi="1200" verticalDpi="12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B5" sqref="B5:D11"/>
    </sheetView>
  </sheetViews>
  <sheetFormatPr defaultColWidth="9" defaultRowHeight="15"/>
  <cols>
    <col min="1" max="1" width="31.25" style="1" customWidth="1"/>
    <col min="2" max="2" width="26.25" style="2" customWidth="1"/>
    <col min="3" max="3" width="29.875" style="1" customWidth="1"/>
    <col min="4" max="4" width="27.625" style="2" customWidth="1"/>
    <col min="5" max="16384" width="9" style="1"/>
  </cols>
  <sheetData>
    <row r="1" spans="1:4" ht="18" customHeight="1">
      <c r="A1" s="3" t="s">
        <v>334</v>
      </c>
    </row>
    <row r="2" spans="1:4" ht="27">
      <c r="A2" s="70" t="s">
        <v>335</v>
      </c>
      <c r="B2" s="71"/>
      <c r="C2" s="71"/>
      <c r="D2" s="71"/>
    </row>
    <row r="3" spans="1:4" ht="24.95" customHeight="1">
      <c r="A3" s="72" t="s">
        <v>19</v>
      </c>
      <c r="B3" s="72"/>
      <c r="C3" s="72"/>
      <c r="D3" s="72"/>
    </row>
    <row r="4" spans="1:4" ht="33" customHeight="1">
      <c r="A4" s="4" t="s">
        <v>106</v>
      </c>
      <c r="B4" s="4" t="s">
        <v>75</v>
      </c>
      <c r="C4" s="4" t="s">
        <v>106</v>
      </c>
      <c r="D4" s="4" t="s">
        <v>107</v>
      </c>
    </row>
    <row r="5" spans="1:4" ht="39" customHeight="1">
      <c r="A5" s="16" t="s">
        <v>336</v>
      </c>
      <c r="B5" s="4">
        <f>'2020政府基金执行'!C5</f>
        <v>146783</v>
      </c>
      <c r="C5" s="16" t="s">
        <v>337</v>
      </c>
      <c r="D5" s="4">
        <f>'2020政府基金执行'!H5</f>
        <v>233303</v>
      </c>
    </row>
    <row r="6" spans="1:4" ht="39" customHeight="1">
      <c r="A6" s="16" t="s">
        <v>78</v>
      </c>
      <c r="B6" s="4">
        <v>35370</v>
      </c>
      <c r="C6" s="16" t="s">
        <v>79</v>
      </c>
      <c r="D6" s="4"/>
    </row>
    <row r="7" spans="1:4" ht="39" customHeight="1">
      <c r="A7" s="13"/>
      <c r="B7" s="4"/>
      <c r="C7" s="16" t="s">
        <v>338</v>
      </c>
      <c r="D7" s="4"/>
    </row>
    <row r="8" spans="1:4" ht="39" customHeight="1">
      <c r="A8" s="16" t="s">
        <v>80</v>
      </c>
      <c r="B8" s="4">
        <v>51150</v>
      </c>
      <c r="C8" s="13" t="s">
        <v>339</v>
      </c>
      <c r="D8" s="4"/>
    </row>
    <row r="9" spans="1:4" ht="39" customHeight="1">
      <c r="A9" s="13"/>
      <c r="B9" s="4"/>
      <c r="C9" s="16" t="s">
        <v>340</v>
      </c>
      <c r="D9" s="4"/>
    </row>
    <row r="10" spans="1:4" ht="39" customHeight="1">
      <c r="A10" s="16" t="s">
        <v>341</v>
      </c>
      <c r="B10" s="4"/>
      <c r="C10" s="16" t="s">
        <v>342</v>
      </c>
      <c r="D10" s="4"/>
    </row>
    <row r="11" spans="1:4" ht="39" customHeight="1">
      <c r="A11" s="5" t="s">
        <v>88</v>
      </c>
      <c r="B11" s="5">
        <f>SUM(B5:B10)</f>
        <v>233303</v>
      </c>
      <c r="C11" s="5" t="s">
        <v>89</v>
      </c>
      <c r="D11" s="5">
        <f>SUM(D5:D10)</f>
        <v>233303</v>
      </c>
    </row>
  </sheetData>
  <mergeCells count="2">
    <mergeCell ref="A2:D2"/>
    <mergeCell ref="A3:D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B5" sqref="B5"/>
    </sheetView>
  </sheetViews>
  <sheetFormatPr defaultColWidth="9" defaultRowHeight="13.5"/>
  <cols>
    <col min="1" max="1" width="27.125" customWidth="1"/>
    <col min="2" max="2" width="12" style="21" customWidth="1"/>
    <col min="3" max="3" width="9.875" style="21" customWidth="1"/>
    <col min="4" max="4" width="9" style="21"/>
    <col min="5" max="5" width="40" customWidth="1"/>
    <col min="6" max="6" width="12.75" style="21" customWidth="1"/>
    <col min="7" max="7" width="10.25" style="21" customWidth="1"/>
    <col min="8" max="8" width="9" style="21"/>
  </cols>
  <sheetData>
    <row r="1" spans="1:8" ht="15">
      <c r="A1" s="3" t="s">
        <v>343</v>
      </c>
      <c r="B1" s="2"/>
      <c r="C1" s="2"/>
      <c r="D1" s="2"/>
      <c r="E1" s="1"/>
      <c r="F1" s="2"/>
      <c r="G1" s="2"/>
      <c r="H1" s="2"/>
    </row>
    <row r="2" spans="1:8" ht="27">
      <c r="A2" s="70" t="s">
        <v>344</v>
      </c>
      <c r="B2" s="71"/>
      <c r="C2" s="71"/>
      <c r="D2" s="71"/>
      <c r="E2" s="71"/>
      <c r="F2" s="71"/>
      <c r="G2" s="71"/>
      <c r="H2" s="71"/>
    </row>
    <row r="3" spans="1:8" ht="15">
      <c r="A3" s="72" t="s">
        <v>92</v>
      </c>
      <c r="B3" s="72"/>
      <c r="C3" s="72"/>
      <c r="D3" s="72"/>
      <c r="E3" s="72"/>
      <c r="F3" s="72"/>
      <c r="G3" s="72"/>
      <c r="H3" s="72"/>
    </row>
    <row r="4" spans="1:8" ht="29.25">
      <c r="A4" s="4" t="s">
        <v>20</v>
      </c>
      <c r="B4" s="22" t="s">
        <v>22</v>
      </c>
      <c r="C4" s="22" t="s">
        <v>345</v>
      </c>
      <c r="D4" s="23" t="s">
        <v>96</v>
      </c>
      <c r="E4" s="4" t="s">
        <v>71</v>
      </c>
      <c r="F4" s="22" t="s">
        <v>25</v>
      </c>
      <c r="G4" s="22" t="s">
        <v>345</v>
      </c>
      <c r="H4" s="4" t="s">
        <v>70</v>
      </c>
    </row>
    <row r="5" spans="1:8" ht="23.1" customHeight="1">
      <c r="A5" s="5" t="s">
        <v>346</v>
      </c>
      <c r="B5" s="61">
        <f>120106+26677</f>
        <v>146783</v>
      </c>
      <c r="C5" s="20">
        <f>C6</f>
        <v>245656.5</v>
      </c>
      <c r="D5" s="25">
        <f>C5/B5-1</f>
        <v>0.67360321018101499</v>
      </c>
      <c r="E5" s="5" t="s">
        <v>318</v>
      </c>
      <c r="F5" s="4">
        <f>F6+F10+F12+F14</f>
        <v>233303</v>
      </c>
      <c r="G5" s="17">
        <f>G6+G10+G12+G14</f>
        <v>251756.5</v>
      </c>
      <c r="H5" s="25">
        <f>G5/F5-1</f>
        <v>7.9096711143877202E-2</v>
      </c>
    </row>
    <row r="6" spans="1:8" ht="23.1" customHeight="1">
      <c r="A6" s="26" t="s">
        <v>319</v>
      </c>
      <c r="B6" s="24">
        <f>120106+26677</f>
        <v>146783</v>
      </c>
      <c r="C6" s="17">
        <f>354375*0.5+68469</f>
        <v>245656.5</v>
      </c>
      <c r="D6" s="25">
        <f>C6/B6-1</f>
        <v>0.67360321018101499</v>
      </c>
      <c r="E6" s="26" t="s">
        <v>320</v>
      </c>
      <c r="F6" s="4">
        <v>199547</v>
      </c>
      <c r="G6" s="17">
        <f>C5+G8+G9-G12+400</f>
        <v>248698.5</v>
      </c>
      <c r="H6" s="25">
        <f>G6/F6-1</f>
        <v>0.24631540439094499</v>
      </c>
    </row>
    <row r="7" spans="1:8" ht="31.5" customHeight="1">
      <c r="A7" s="26" t="s">
        <v>347</v>
      </c>
      <c r="B7" s="4"/>
      <c r="C7" s="4"/>
      <c r="D7" s="27"/>
      <c r="E7" s="28" t="s">
        <v>348</v>
      </c>
      <c r="F7" s="4">
        <v>194377</v>
      </c>
      <c r="G7" s="17">
        <f>C6-G12+400</f>
        <v>243198.5</v>
      </c>
      <c r="H7" s="25">
        <f>G7/F7-1</f>
        <v>0.251169119803269</v>
      </c>
    </row>
    <row r="8" spans="1:8" ht="24" customHeight="1">
      <c r="A8" s="26" t="s">
        <v>349</v>
      </c>
      <c r="B8" s="4"/>
      <c r="C8" s="4"/>
      <c r="D8" s="27"/>
      <c r="E8" s="26" t="s">
        <v>350</v>
      </c>
      <c r="F8" s="4">
        <v>4570</v>
      </c>
      <c r="G8" s="4">
        <v>5000</v>
      </c>
      <c r="H8" s="25">
        <f>G8/F8-1</f>
        <v>9.4091903719912398E-2</v>
      </c>
    </row>
    <row r="9" spans="1:8" ht="24" customHeight="1">
      <c r="A9" s="29" t="s">
        <v>351</v>
      </c>
      <c r="B9" s="4"/>
      <c r="C9" s="4"/>
      <c r="D9" s="27"/>
      <c r="E9" s="26" t="s">
        <v>352</v>
      </c>
      <c r="F9" s="4">
        <v>600</v>
      </c>
      <c r="G9" s="4">
        <v>500</v>
      </c>
      <c r="H9" s="25">
        <f>G9/F9-1</f>
        <v>-0.16666666666666699</v>
      </c>
    </row>
    <row r="10" spans="1:8" ht="24" customHeight="1">
      <c r="A10" s="29"/>
      <c r="B10" s="4"/>
      <c r="C10" s="4"/>
      <c r="D10" s="27"/>
      <c r="E10" s="30" t="s">
        <v>328</v>
      </c>
      <c r="F10" s="4">
        <v>30200</v>
      </c>
      <c r="G10" s="4">
        <v>200</v>
      </c>
      <c r="H10" s="25"/>
    </row>
    <row r="11" spans="1:8" ht="24" customHeight="1">
      <c r="A11" s="26" t="s">
        <v>327</v>
      </c>
      <c r="B11" s="4"/>
      <c r="C11" s="4"/>
      <c r="D11" s="4"/>
      <c r="E11" s="30" t="s">
        <v>330</v>
      </c>
      <c r="F11" s="4">
        <v>200</v>
      </c>
      <c r="G11" s="4">
        <v>200</v>
      </c>
      <c r="H11" s="25">
        <f>G11/F11-1</f>
        <v>0</v>
      </c>
    </row>
    <row r="12" spans="1:8" ht="24" customHeight="1">
      <c r="A12" s="26" t="s">
        <v>329</v>
      </c>
      <c r="B12" s="4"/>
      <c r="C12" s="4"/>
      <c r="D12" s="25"/>
      <c r="E12" s="31" t="s">
        <v>331</v>
      </c>
      <c r="F12" s="4">
        <v>2406</v>
      </c>
      <c r="G12" s="4">
        <v>2858</v>
      </c>
      <c r="H12" s="25">
        <f>G12/F12-1</f>
        <v>0.18786367414796301</v>
      </c>
    </row>
    <row r="13" spans="1:8" ht="24" customHeight="1">
      <c r="A13" s="26"/>
      <c r="B13" s="4"/>
      <c r="C13" s="4"/>
      <c r="D13" s="25"/>
      <c r="E13" s="31" t="s">
        <v>332</v>
      </c>
      <c r="F13" s="24"/>
      <c r="G13" s="4"/>
      <c r="H13" s="32"/>
    </row>
    <row r="14" spans="1:8" ht="24" customHeight="1">
      <c r="A14" s="33"/>
      <c r="B14" s="32"/>
      <c r="C14" s="32"/>
      <c r="D14" s="32"/>
      <c r="E14" s="34" t="s">
        <v>333</v>
      </c>
      <c r="F14" s="32">
        <v>1150</v>
      </c>
      <c r="G14" s="32"/>
      <c r="H14" s="32"/>
    </row>
  </sheetData>
  <mergeCells count="2">
    <mergeCell ref="A2:H2"/>
    <mergeCell ref="A3:H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1"/>
  <sheetViews>
    <sheetView zoomScale="81" zoomScaleNormal="81" workbookViewId="0">
      <selection activeCell="G9" sqref="G9"/>
    </sheetView>
  </sheetViews>
  <sheetFormatPr defaultColWidth="9" defaultRowHeight="15"/>
  <cols>
    <col min="1" max="1" width="29.25" style="1" customWidth="1"/>
    <col min="2" max="2" width="26.625" style="2" customWidth="1"/>
    <col min="3" max="3" width="32.875" style="1" customWidth="1"/>
    <col min="4" max="4" width="29.5" style="2" customWidth="1"/>
    <col min="5" max="16384" width="9" style="1"/>
  </cols>
  <sheetData>
    <row r="1" spans="1:4" ht="24.95" customHeight="1">
      <c r="A1" s="3" t="s">
        <v>353</v>
      </c>
    </row>
    <row r="2" spans="1:4" ht="42" customHeight="1">
      <c r="A2" s="70" t="s">
        <v>354</v>
      </c>
      <c r="B2" s="71"/>
      <c r="C2" s="71"/>
      <c r="D2" s="71"/>
    </row>
    <row r="3" spans="1:4" ht="21.95" customHeight="1">
      <c r="A3" s="72" t="s">
        <v>19</v>
      </c>
      <c r="B3" s="72"/>
      <c r="C3" s="72"/>
      <c r="D3" s="72"/>
    </row>
    <row r="4" spans="1:4" ht="35.1" customHeight="1">
      <c r="A4" s="4" t="s">
        <v>106</v>
      </c>
      <c r="B4" s="4" t="s">
        <v>75</v>
      </c>
      <c r="C4" s="4" t="s">
        <v>106</v>
      </c>
      <c r="D4" s="4" t="s">
        <v>107</v>
      </c>
    </row>
    <row r="5" spans="1:4" ht="35.1" customHeight="1">
      <c r="A5" s="16" t="s">
        <v>336</v>
      </c>
      <c r="B5" s="17">
        <f>'2021政府基金收支'!C5</f>
        <v>245656.5</v>
      </c>
      <c r="C5" s="16" t="s">
        <v>337</v>
      </c>
      <c r="D5" s="17">
        <f>'2021政府基金收支'!G5</f>
        <v>251756.5</v>
      </c>
    </row>
    <row r="6" spans="1:4" ht="35.1" customHeight="1">
      <c r="A6" s="16" t="s">
        <v>78</v>
      </c>
      <c r="B6" s="4">
        <v>6100</v>
      </c>
      <c r="C6" s="16" t="s">
        <v>79</v>
      </c>
      <c r="D6" s="17"/>
    </row>
    <row r="7" spans="1:4" ht="35.1" customHeight="1">
      <c r="A7" s="16"/>
      <c r="B7" s="18"/>
      <c r="C7" s="16" t="s">
        <v>338</v>
      </c>
      <c r="D7" s="17"/>
    </row>
    <row r="8" spans="1:4" ht="35.1" customHeight="1">
      <c r="A8" s="16" t="s">
        <v>80</v>
      </c>
      <c r="B8" s="19"/>
      <c r="C8" s="13" t="s">
        <v>339</v>
      </c>
      <c r="D8" s="17"/>
    </row>
    <row r="9" spans="1:4" ht="35.1" customHeight="1">
      <c r="A9" s="13"/>
      <c r="B9" s="19"/>
      <c r="C9" s="16" t="s">
        <v>340</v>
      </c>
      <c r="D9" s="17"/>
    </row>
    <row r="10" spans="1:4" ht="35.1" customHeight="1">
      <c r="A10" s="16" t="s">
        <v>341</v>
      </c>
      <c r="B10" s="19"/>
      <c r="C10" s="16" t="s">
        <v>342</v>
      </c>
      <c r="D10" s="17"/>
    </row>
    <row r="11" spans="1:4" ht="35.1" customHeight="1">
      <c r="A11" s="5" t="s">
        <v>88</v>
      </c>
      <c r="B11" s="20">
        <f>SUM(B5:B10)</f>
        <v>251756.5</v>
      </c>
      <c r="C11" s="5" t="s">
        <v>89</v>
      </c>
      <c r="D11" s="20">
        <f>SUM(D5:D10)</f>
        <v>251756.5</v>
      </c>
    </row>
  </sheetData>
  <mergeCells count="2">
    <mergeCell ref="A2:D2"/>
    <mergeCell ref="A3:D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61"/>
  <sheetViews>
    <sheetView view="pageBreakPreview" topLeftCell="A28" zoomScaleSheetLayoutView="100" workbookViewId="0">
      <selection activeCell="D11" sqref="D11"/>
    </sheetView>
  </sheetViews>
  <sheetFormatPr defaultColWidth="9" defaultRowHeight="15"/>
  <cols>
    <col min="1" max="1" width="34.625" style="1" customWidth="1"/>
    <col min="2" max="2" width="15.625" style="2" customWidth="1"/>
    <col min="3" max="3" width="15.875" style="2" customWidth="1"/>
    <col min="4" max="7" width="16.875" style="2" customWidth="1"/>
    <col min="8" max="16384" width="9" style="1"/>
  </cols>
  <sheetData>
    <row r="1" spans="1:7">
      <c r="A1" s="3" t="s">
        <v>355</v>
      </c>
    </row>
    <row r="2" spans="1:7" ht="27">
      <c r="A2" s="70" t="s">
        <v>356</v>
      </c>
      <c r="B2" s="71"/>
      <c r="C2" s="71"/>
      <c r="D2" s="71"/>
      <c r="E2" s="71"/>
      <c r="F2" s="71"/>
      <c r="G2" s="71"/>
    </row>
    <row r="3" spans="1:7">
      <c r="A3" s="72" t="s">
        <v>19</v>
      </c>
      <c r="B3" s="72"/>
      <c r="C3" s="72"/>
      <c r="D3" s="72"/>
      <c r="E3" s="72"/>
      <c r="F3" s="72"/>
      <c r="G3" s="72"/>
    </row>
    <row r="4" spans="1:7" ht="18" customHeight="1">
      <c r="A4" s="74"/>
      <c r="B4" s="74" t="s">
        <v>357</v>
      </c>
      <c r="C4" s="74"/>
      <c r="D4" s="74"/>
      <c r="E4" s="74"/>
      <c r="F4" s="74"/>
      <c r="G4" s="74"/>
    </row>
    <row r="5" spans="1:7" ht="31.5" customHeight="1">
      <c r="A5" s="74"/>
      <c r="B5" s="74" t="s">
        <v>358</v>
      </c>
      <c r="C5" s="74"/>
      <c r="D5" s="4" t="s">
        <v>359</v>
      </c>
      <c r="E5" s="4" t="s">
        <v>360</v>
      </c>
      <c r="F5" s="74" t="s">
        <v>361</v>
      </c>
      <c r="G5" s="74" t="s">
        <v>362</v>
      </c>
    </row>
    <row r="6" spans="1:7">
      <c r="A6" s="74"/>
      <c r="B6" s="4" t="s">
        <v>363</v>
      </c>
      <c r="C6" s="4" t="s">
        <v>364</v>
      </c>
      <c r="D6" s="4" t="s">
        <v>365</v>
      </c>
      <c r="E6" s="4" t="s">
        <v>366</v>
      </c>
      <c r="F6" s="74"/>
      <c r="G6" s="74"/>
    </row>
    <row r="7" spans="1:7">
      <c r="A7" s="5" t="s">
        <v>122</v>
      </c>
      <c r="B7" s="6">
        <f t="shared" ref="B7:G7" si="0">SUM(B8:B61)</f>
        <v>19.5</v>
      </c>
      <c r="C7" s="6">
        <f t="shared" si="0"/>
        <v>467.96</v>
      </c>
      <c r="D7" s="6">
        <f t="shared" si="0"/>
        <v>60</v>
      </c>
      <c r="E7" s="6">
        <f t="shared" si="0"/>
        <v>194.45</v>
      </c>
      <c r="F7" s="6">
        <f t="shared" si="0"/>
        <v>19.329999999999998</v>
      </c>
      <c r="G7" s="6">
        <f t="shared" si="0"/>
        <v>222.72309999999999</v>
      </c>
    </row>
    <row r="8" spans="1:7">
      <c r="A8" s="7" t="s">
        <v>123</v>
      </c>
      <c r="B8" s="6"/>
      <c r="C8" s="6">
        <v>27</v>
      </c>
      <c r="D8" s="6">
        <v>60</v>
      </c>
      <c r="E8" s="6">
        <v>27</v>
      </c>
      <c r="F8" s="6">
        <v>2</v>
      </c>
      <c r="G8" s="6">
        <v>5</v>
      </c>
    </row>
    <row r="9" spans="1:7" ht="15" customHeight="1">
      <c r="A9" s="7" t="s">
        <v>124</v>
      </c>
      <c r="B9" s="6"/>
      <c r="C9" s="6"/>
      <c r="D9" s="6"/>
      <c r="E9" s="6">
        <v>0.5</v>
      </c>
      <c r="F9" s="6"/>
      <c r="G9" s="6"/>
    </row>
    <row r="10" spans="1:7">
      <c r="A10" s="8" t="s">
        <v>125</v>
      </c>
      <c r="B10" s="6"/>
      <c r="C10" s="6"/>
      <c r="D10" s="6"/>
      <c r="E10" s="6">
        <v>2.6</v>
      </c>
      <c r="F10" s="6">
        <v>1</v>
      </c>
      <c r="G10" s="6">
        <v>2</v>
      </c>
    </row>
    <row r="11" spans="1:7">
      <c r="A11" s="8" t="s">
        <v>126</v>
      </c>
      <c r="B11" s="6"/>
      <c r="C11" s="6"/>
      <c r="D11" s="6"/>
      <c r="E11" s="6">
        <v>1.5</v>
      </c>
      <c r="F11" s="6">
        <v>0.5</v>
      </c>
      <c r="G11" s="6">
        <v>2</v>
      </c>
    </row>
    <row r="12" spans="1:7">
      <c r="A12" s="8" t="s">
        <v>127</v>
      </c>
      <c r="B12" s="6"/>
      <c r="C12" s="6"/>
      <c r="D12" s="6"/>
      <c r="E12" s="6">
        <v>1.4</v>
      </c>
      <c r="F12" s="6">
        <v>0.7</v>
      </c>
      <c r="G12" s="6">
        <v>0.7</v>
      </c>
    </row>
    <row r="13" spans="1:7" ht="15.75" customHeight="1">
      <c r="A13" s="8" t="s">
        <v>128</v>
      </c>
      <c r="B13" s="6"/>
      <c r="C13" s="6"/>
      <c r="D13" s="6"/>
      <c r="E13" s="6">
        <v>2.1</v>
      </c>
      <c r="F13" s="6">
        <v>0.7</v>
      </c>
      <c r="G13" s="6">
        <v>3.5</v>
      </c>
    </row>
    <row r="14" spans="1:7">
      <c r="A14" s="8" t="s">
        <v>129</v>
      </c>
      <c r="B14" s="6"/>
      <c r="C14" s="6"/>
      <c r="D14" s="6"/>
      <c r="E14" s="6">
        <v>3.5</v>
      </c>
      <c r="F14" s="6"/>
      <c r="G14" s="6">
        <v>0.28000000000000003</v>
      </c>
    </row>
    <row r="15" spans="1:7">
      <c r="A15" s="7" t="s">
        <v>130</v>
      </c>
      <c r="B15" s="6"/>
      <c r="C15" s="6"/>
      <c r="D15" s="6"/>
      <c r="E15" s="6"/>
      <c r="F15" s="6">
        <v>0.35</v>
      </c>
      <c r="G15" s="6">
        <v>2.1</v>
      </c>
    </row>
    <row r="16" spans="1:7">
      <c r="A16" s="8" t="s">
        <v>131</v>
      </c>
      <c r="B16" s="6"/>
      <c r="C16" s="6"/>
      <c r="D16" s="6"/>
      <c r="E16" s="6">
        <v>1.05</v>
      </c>
      <c r="F16" s="6"/>
      <c r="G16" s="6"/>
    </row>
    <row r="17" spans="1:7">
      <c r="A17" s="8" t="s">
        <v>132</v>
      </c>
      <c r="B17" s="6"/>
      <c r="C17" s="6"/>
      <c r="D17" s="6"/>
      <c r="E17" s="6">
        <v>1.4</v>
      </c>
      <c r="F17" s="6">
        <v>0.35</v>
      </c>
      <c r="G17" s="6">
        <v>1.05</v>
      </c>
    </row>
    <row r="18" spans="1:7">
      <c r="A18" s="8" t="s">
        <v>133</v>
      </c>
      <c r="B18" s="6"/>
      <c r="C18" s="6"/>
      <c r="D18" s="6"/>
      <c r="E18" s="6">
        <v>1.75</v>
      </c>
      <c r="F18" s="6">
        <v>0.7</v>
      </c>
      <c r="G18" s="6">
        <v>1.4</v>
      </c>
    </row>
    <row r="19" spans="1:7">
      <c r="A19" s="8" t="s">
        <v>134</v>
      </c>
      <c r="B19" s="6"/>
      <c r="C19" s="6"/>
      <c r="D19" s="6"/>
      <c r="E19" s="6">
        <v>1.4</v>
      </c>
      <c r="F19" s="6"/>
      <c r="G19" s="6"/>
    </row>
    <row r="20" spans="1:7">
      <c r="A20" s="9" t="s">
        <v>135</v>
      </c>
      <c r="B20" s="6"/>
      <c r="C20" s="6">
        <v>5.4</v>
      </c>
      <c r="D20" s="6"/>
      <c r="E20" s="6">
        <v>0.5</v>
      </c>
      <c r="F20" s="6"/>
      <c r="G20" s="6">
        <v>1</v>
      </c>
    </row>
    <row r="21" spans="1:7">
      <c r="A21" s="9" t="s">
        <v>136</v>
      </c>
      <c r="B21" s="6"/>
      <c r="C21" s="6">
        <v>5.4</v>
      </c>
      <c r="D21" s="6"/>
      <c r="E21" s="6">
        <v>3</v>
      </c>
      <c r="F21" s="6">
        <v>3.5</v>
      </c>
      <c r="G21" s="6">
        <v>20.100000000000001</v>
      </c>
    </row>
    <row r="22" spans="1:7">
      <c r="A22" s="9" t="s">
        <v>137</v>
      </c>
      <c r="B22" s="6"/>
      <c r="C22" s="6"/>
      <c r="D22" s="6"/>
      <c r="E22" s="6"/>
      <c r="F22" s="6"/>
      <c r="G22" s="6"/>
    </row>
    <row r="23" spans="1:7">
      <c r="A23" s="9" t="s">
        <v>138</v>
      </c>
      <c r="B23" s="6"/>
      <c r="C23" s="6"/>
      <c r="D23" s="6"/>
      <c r="E23" s="6">
        <v>1.4</v>
      </c>
      <c r="F23" s="6"/>
      <c r="G23" s="6">
        <v>1.05</v>
      </c>
    </row>
    <row r="24" spans="1:7">
      <c r="A24" s="10" t="s">
        <v>367</v>
      </c>
      <c r="B24" s="6"/>
      <c r="C24" s="6">
        <v>2.7</v>
      </c>
      <c r="D24" s="6"/>
      <c r="E24" s="6"/>
      <c r="F24" s="6"/>
      <c r="G24" s="6"/>
    </row>
    <row r="25" spans="1:7">
      <c r="A25" s="11" t="s">
        <v>368</v>
      </c>
      <c r="B25" s="12"/>
      <c r="C25" s="12">
        <v>2.7</v>
      </c>
      <c r="D25" s="12"/>
      <c r="E25" s="12">
        <v>0.56000000000000005</v>
      </c>
      <c r="F25" s="12"/>
      <c r="G25" s="12">
        <v>1.89</v>
      </c>
    </row>
    <row r="26" spans="1:7">
      <c r="A26" s="13" t="s">
        <v>369</v>
      </c>
      <c r="B26" s="12"/>
      <c r="C26" s="12"/>
      <c r="D26" s="12"/>
      <c r="E26" s="12"/>
      <c r="F26" s="12"/>
      <c r="G26" s="12">
        <v>14.02</v>
      </c>
    </row>
    <row r="27" spans="1:7">
      <c r="A27" s="13" t="s">
        <v>147</v>
      </c>
      <c r="B27" s="12"/>
      <c r="C27" s="12"/>
      <c r="D27" s="12"/>
      <c r="E27" s="12">
        <v>0.11</v>
      </c>
      <c r="F27" s="12"/>
      <c r="G27" s="12">
        <v>1</v>
      </c>
    </row>
    <row r="28" spans="1:7">
      <c r="A28" s="13" t="s">
        <v>370</v>
      </c>
      <c r="B28" s="12"/>
      <c r="C28" s="12">
        <v>22.41</v>
      </c>
      <c r="D28" s="12"/>
      <c r="E28" s="12">
        <v>18.899999999999999</v>
      </c>
      <c r="F28" s="12">
        <v>2.1</v>
      </c>
      <c r="G28" s="12">
        <v>2.1</v>
      </c>
    </row>
    <row r="29" spans="1:7">
      <c r="A29" s="13" t="s">
        <v>142</v>
      </c>
      <c r="B29" s="12">
        <v>19.5</v>
      </c>
      <c r="C29" s="12">
        <v>37.96</v>
      </c>
      <c r="D29" s="12"/>
      <c r="E29" s="12"/>
      <c r="F29" s="12"/>
      <c r="G29" s="12"/>
    </row>
    <row r="30" spans="1:7">
      <c r="A30" s="13" t="s">
        <v>371</v>
      </c>
      <c r="B30" s="12"/>
      <c r="C30" s="12">
        <v>5.67</v>
      </c>
      <c r="D30" s="12"/>
      <c r="E30" s="12"/>
      <c r="F30" s="12"/>
      <c r="G30" s="12"/>
    </row>
    <row r="31" spans="1:7">
      <c r="A31" s="13" t="s">
        <v>144</v>
      </c>
      <c r="B31" s="12"/>
      <c r="C31" s="12"/>
      <c r="D31" s="12"/>
      <c r="E31" s="12">
        <v>1.75</v>
      </c>
      <c r="F31" s="12">
        <v>2.1</v>
      </c>
      <c r="G31" s="12">
        <v>13.013</v>
      </c>
    </row>
    <row r="32" spans="1:7">
      <c r="A32" s="13" t="s">
        <v>146</v>
      </c>
      <c r="B32" s="12"/>
      <c r="C32" s="12"/>
      <c r="D32" s="12"/>
      <c r="E32" s="12"/>
      <c r="F32" s="12">
        <v>1.05</v>
      </c>
      <c r="G32" s="12">
        <v>2.569</v>
      </c>
    </row>
    <row r="33" spans="1:7">
      <c r="A33" s="13" t="s">
        <v>148</v>
      </c>
      <c r="B33" s="12"/>
      <c r="C33" s="12">
        <v>44</v>
      </c>
      <c r="D33" s="12"/>
      <c r="E33" s="12"/>
      <c r="F33" s="12"/>
      <c r="G33" s="12"/>
    </row>
    <row r="34" spans="1:7">
      <c r="A34" s="13" t="s">
        <v>372</v>
      </c>
      <c r="B34" s="6"/>
      <c r="C34" s="14">
        <f>14.6+5.4</f>
        <v>20</v>
      </c>
      <c r="D34" s="6"/>
      <c r="E34" s="15">
        <v>22.05</v>
      </c>
      <c r="F34" s="6"/>
      <c r="G34" s="14">
        <v>3.5</v>
      </c>
    </row>
    <row r="35" spans="1:7">
      <c r="A35" s="13" t="s">
        <v>373</v>
      </c>
      <c r="B35" s="6"/>
      <c r="C35" s="14"/>
      <c r="D35" s="6"/>
      <c r="E35" s="14">
        <v>1.4</v>
      </c>
      <c r="F35" s="6"/>
      <c r="G35" s="14">
        <v>2.8</v>
      </c>
    </row>
    <row r="36" spans="1:7">
      <c r="A36" s="13" t="s">
        <v>374</v>
      </c>
      <c r="B36" s="6"/>
      <c r="C36" s="14">
        <v>28.5</v>
      </c>
      <c r="D36" s="6"/>
      <c r="E36" s="14">
        <v>1.4</v>
      </c>
      <c r="F36" s="6"/>
      <c r="G36" s="14">
        <v>1.4</v>
      </c>
    </row>
    <row r="37" spans="1:7">
      <c r="A37" s="13" t="s">
        <v>156</v>
      </c>
      <c r="B37" s="6"/>
      <c r="C37" s="14">
        <v>48.6</v>
      </c>
      <c r="D37" s="6"/>
      <c r="E37" s="14">
        <v>0</v>
      </c>
      <c r="F37" s="6"/>
      <c r="G37" s="14">
        <v>0</v>
      </c>
    </row>
    <row r="38" spans="1:7">
      <c r="A38" s="13" t="s">
        <v>375</v>
      </c>
      <c r="B38" s="6"/>
      <c r="C38" s="14">
        <v>2.7</v>
      </c>
      <c r="D38" s="6"/>
      <c r="E38" s="14">
        <v>3.5</v>
      </c>
      <c r="F38" s="6"/>
      <c r="G38" s="14">
        <v>35.107100000000003</v>
      </c>
    </row>
    <row r="39" spans="1:7">
      <c r="A39" s="13" t="s">
        <v>376</v>
      </c>
      <c r="B39" s="6"/>
      <c r="C39" s="14"/>
      <c r="D39" s="6"/>
      <c r="E39" s="14">
        <v>3.5</v>
      </c>
      <c r="F39" s="6"/>
      <c r="G39" s="14">
        <v>1.9039999999999999</v>
      </c>
    </row>
    <row r="40" spans="1:7">
      <c r="A40" s="13" t="s">
        <v>160</v>
      </c>
      <c r="B40" s="12"/>
      <c r="C40" s="12">
        <v>21</v>
      </c>
      <c r="D40" s="12"/>
      <c r="E40" s="12">
        <v>28</v>
      </c>
      <c r="F40" s="12"/>
      <c r="G40" s="12">
        <v>3</v>
      </c>
    </row>
    <row r="41" spans="1:7">
      <c r="A41" s="13" t="s">
        <v>161</v>
      </c>
      <c r="B41" s="12"/>
      <c r="C41" s="12">
        <v>33.630000000000003</v>
      </c>
      <c r="D41" s="12"/>
      <c r="E41" s="12">
        <v>0.83</v>
      </c>
      <c r="F41" s="12"/>
      <c r="G41" s="12">
        <v>0.7</v>
      </c>
    </row>
    <row r="42" spans="1:7">
      <c r="A42" s="13" t="s">
        <v>163</v>
      </c>
      <c r="B42" s="12"/>
      <c r="C42" s="12">
        <v>38.1</v>
      </c>
      <c r="D42" s="12"/>
      <c r="E42" s="12"/>
      <c r="F42" s="12"/>
      <c r="G42" s="12"/>
    </row>
    <row r="43" spans="1:7">
      <c r="A43" s="13" t="s">
        <v>166</v>
      </c>
      <c r="B43" s="12"/>
      <c r="C43" s="12"/>
      <c r="D43" s="12"/>
      <c r="E43" s="12">
        <v>1.96</v>
      </c>
      <c r="F43" s="12"/>
      <c r="G43" s="12">
        <v>13.16</v>
      </c>
    </row>
    <row r="44" spans="1:7">
      <c r="A44" s="13" t="s">
        <v>167</v>
      </c>
      <c r="B44" s="12"/>
      <c r="C44" s="12"/>
      <c r="D44" s="12"/>
      <c r="E44" s="12">
        <v>2.4500000000000002</v>
      </c>
      <c r="F44" s="12"/>
      <c r="G44" s="12">
        <v>12.42</v>
      </c>
    </row>
    <row r="45" spans="1:7">
      <c r="A45" s="13" t="s">
        <v>169</v>
      </c>
      <c r="B45" s="12"/>
      <c r="C45" s="12"/>
      <c r="D45" s="12"/>
      <c r="E45" s="12">
        <v>0.49</v>
      </c>
      <c r="F45" s="12"/>
      <c r="G45" s="12">
        <v>5.66</v>
      </c>
    </row>
    <row r="46" spans="1:7">
      <c r="A46" s="13" t="s">
        <v>170</v>
      </c>
      <c r="B46" s="12"/>
      <c r="C46" s="12"/>
      <c r="D46" s="12"/>
      <c r="E46" s="12">
        <v>0.7</v>
      </c>
      <c r="F46" s="12"/>
      <c r="G46" s="12">
        <v>7.95</v>
      </c>
    </row>
    <row r="47" spans="1:7">
      <c r="A47" s="13" t="s">
        <v>162</v>
      </c>
      <c r="B47" s="12"/>
      <c r="C47" s="12">
        <v>2.16</v>
      </c>
      <c r="D47" s="12"/>
      <c r="E47" s="12"/>
      <c r="F47" s="12"/>
      <c r="G47" s="12"/>
    </row>
    <row r="48" spans="1:7">
      <c r="A48" s="13" t="s">
        <v>168</v>
      </c>
      <c r="B48" s="12"/>
      <c r="C48" s="12"/>
      <c r="D48" s="12"/>
      <c r="E48" s="12"/>
      <c r="F48" s="12"/>
      <c r="G48" s="12">
        <v>2.06</v>
      </c>
    </row>
    <row r="49" spans="1:7">
      <c r="A49" s="13" t="s">
        <v>171</v>
      </c>
      <c r="B49" s="12"/>
      <c r="C49" s="12"/>
      <c r="D49" s="12"/>
      <c r="E49" s="12">
        <v>0.35</v>
      </c>
      <c r="F49" s="12"/>
      <c r="G49" s="12">
        <v>1.33</v>
      </c>
    </row>
    <row r="50" spans="1:7">
      <c r="A50" s="13" t="s">
        <v>377</v>
      </c>
      <c r="B50" s="12"/>
      <c r="C50" s="12">
        <v>5.4</v>
      </c>
      <c r="D50" s="12"/>
      <c r="E50" s="12"/>
      <c r="F50" s="12"/>
      <c r="G50" s="12">
        <v>1.22</v>
      </c>
    </row>
    <row r="51" spans="1:7">
      <c r="A51" s="13" t="s">
        <v>378</v>
      </c>
      <c r="B51" s="12"/>
      <c r="C51" s="12">
        <v>34.83</v>
      </c>
      <c r="D51" s="12"/>
      <c r="E51" s="12">
        <v>44.1</v>
      </c>
      <c r="F51" s="12"/>
      <c r="G51" s="12">
        <v>7</v>
      </c>
    </row>
    <row r="52" spans="1:7">
      <c r="A52" s="13" t="s">
        <v>379</v>
      </c>
      <c r="B52" s="12"/>
      <c r="C52" s="12"/>
      <c r="D52" s="12"/>
      <c r="E52" s="12">
        <v>3.5</v>
      </c>
      <c r="F52" s="12"/>
      <c r="G52" s="12">
        <v>12.85</v>
      </c>
    </row>
    <row r="53" spans="1:7">
      <c r="A53" s="13" t="s">
        <v>380</v>
      </c>
      <c r="B53" s="12"/>
      <c r="C53" s="12"/>
      <c r="D53" s="12"/>
      <c r="E53" s="12">
        <v>0.35</v>
      </c>
      <c r="F53" s="12">
        <v>0.56000000000000005</v>
      </c>
      <c r="G53" s="12">
        <v>0.84</v>
      </c>
    </row>
    <row r="54" spans="1:7">
      <c r="A54" s="13" t="s">
        <v>381</v>
      </c>
      <c r="B54" s="12"/>
      <c r="C54" s="12">
        <v>2.7</v>
      </c>
      <c r="D54" s="12"/>
      <c r="E54" s="12">
        <v>2.1</v>
      </c>
      <c r="F54" s="12"/>
      <c r="G54" s="12">
        <v>10.5</v>
      </c>
    </row>
    <row r="55" spans="1:7">
      <c r="A55" s="13" t="s">
        <v>182</v>
      </c>
      <c r="B55" s="12"/>
      <c r="C55" s="12">
        <v>5.4</v>
      </c>
      <c r="D55" s="12"/>
      <c r="E55" s="12">
        <v>2.1</v>
      </c>
      <c r="F55" s="12">
        <v>2.4500000000000002</v>
      </c>
      <c r="G55" s="12">
        <v>4.2</v>
      </c>
    </row>
    <row r="56" spans="1:7">
      <c r="A56" s="13" t="s">
        <v>174</v>
      </c>
      <c r="B56" s="12"/>
      <c r="C56" s="12">
        <v>47</v>
      </c>
      <c r="D56" s="12"/>
      <c r="E56" s="12"/>
      <c r="F56" s="12"/>
      <c r="G56" s="12">
        <v>3.5</v>
      </c>
    </row>
    <row r="57" spans="1:7">
      <c r="A57" s="13" t="s">
        <v>382</v>
      </c>
      <c r="B57" s="12"/>
      <c r="C57" s="12"/>
      <c r="D57" s="12"/>
      <c r="E57" s="12">
        <v>4.2</v>
      </c>
      <c r="F57" s="12">
        <v>1.27</v>
      </c>
      <c r="G57" s="12">
        <v>4.66</v>
      </c>
    </row>
    <row r="58" spans="1:7">
      <c r="A58" s="13" t="s">
        <v>383</v>
      </c>
      <c r="B58" s="12"/>
      <c r="C58" s="12"/>
      <c r="D58" s="12"/>
      <c r="E58" s="12">
        <v>0.35</v>
      </c>
      <c r="F58" s="12"/>
      <c r="G58" s="12">
        <v>1.23</v>
      </c>
    </row>
    <row r="59" spans="1:7">
      <c r="A59" s="13" t="s">
        <v>384</v>
      </c>
      <c r="B59" s="12"/>
      <c r="C59" s="12">
        <v>22</v>
      </c>
      <c r="D59" s="12"/>
      <c r="E59" s="12"/>
      <c r="F59" s="12"/>
      <c r="G59" s="12"/>
    </row>
    <row r="60" spans="1:7">
      <c r="A60" s="13" t="s">
        <v>385</v>
      </c>
      <c r="B60" s="12"/>
      <c r="C60" s="12">
        <v>2.7</v>
      </c>
      <c r="D60" s="12"/>
      <c r="E60" s="12">
        <v>0.7</v>
      </c>
      <c r="F60" s="12"/>
      <c r="G60" s="12">
        <v>9.1</v>
      </c>
    </row>
    <row r="61" spans="1:7">
      <c r="A61" s="13" t="s">
        <v>386</v>
      </c>
      <c r="B61" s="12"/>
      <c r="C61" s="12"/>
      <c r="D61" s="12"/>
      <c r="E61" s="12"/>
      <c r="F61" s="12"/>
      <c r="G61" s="12">
        <v>1.86</v>
      </c>
    </row>
  </sheetData>
  <mergeCells count="7">
    <mergeCell ref="A2:G2"/>
    <mergeCell ref="A3:G3"/>
    <mergeCell ref="B4:G4"/>
    <mergeCell ref="B5:C5"/>
    <mergeCell ref="A4:A6"/>
    <mergeCell ref="F5:F6"/>
    <mergeCell ref="G5:G6"/>
  </mergeCells>
  <phoneticPr fontId="30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topLeftCell="A4" workbookViewId="0">
      <selection activeCell="F20" sqref="F20"/>
    </sheetView>
  </sheetViews>
  <sheetFormatPr defaultColWidth="9" defaultRowHeight="13.5"/>
  <cols>
    <col min="1" max="1" width="31.125" customWidth="1"/>
    <col min="2" max="2" width="9.75" style="21" customWidth="1"/>
    <col min="3" max="3" width="11.875" style="21" customWidth="1"/>
    <col min="4" max="4" width="10.875" style="21" customWidth="1"/>
    <col min="5" max="5" width="28.125" customWidth="1"/>
    <col min="6" max="6" width="11.125" style="21" customWidth="1"/>
    <col min="7" max="7" width="12.875" style="21" customWidth="1"/>
    <col min="8" max="8" width="10.5" style="21" customWidth="1"/>
  </cols>
  <sheetData>
    <row r="1" spans="1:8" ht="15">
      <c r="A1" s="3" t="s">
        <v>17</v>
      </c>
      <c r="B1" s="2"/>
      <c r="C1" s="2"/>
      <c r="D1" s="2"/>
      <c r="E1" s="1"/>
      <c r="F1" s="2"/>
      <c r="G1" s="2"/>
      <c r="H1" s="2"/>
    </row>
    <row r="2" spans="1:8" ht="27">
      <c r="A2" s="70" t="s">
        <v>18</v>
      </c>
      <c r="B2" s="71"/>
      <c r="C2" s="71"/>
      <c r="D2" s="71"/>
      <c r="E2" s="71"/>
      <c r="F2" s="71"/>
      <c r="G2" s="71"/>
      <c r="H2" s="71"/>
    </row>
    <row r="3" spans="1:8" ht="15">
      <c r="A3" s="72" t="s">
        <v>19</v>
      </c>
      <c r="B3" s="72"/>
      <c r="C3" s="72"/>
      <c r="D3" s="72"/>
      <c r="E3" s="72"/>
      <c r="F3" s="72"/>
      <c r="G3" s="72"/>
      <c r="H3" s="72"/>
    </row>
    <row r="4" spans="1:8" s="64" customFormat="1" ht="38.25" customHeight="1">
      <c r="A4" s="4" t="s">
        <v>20</v>
      </c>
      <c r="B4" s="22" t="s">
        <v>21</v>
      </c>
      <c r="C4" s="22" t="s">
        <v>22</v>
      </c>
      <c r="D4" s="4" t="s">
        <v>23</v>
      </c>
      <c r="E4" s="4" t="s">
        <v>24</v>
      </c>
      <c r="F4" s="22" t="s">
        <v>21</v>
      </c>
      <c r="G4" s="22" t="s">
        <v>25</v>
      </c>
      <c r="H4" s="4" t="s">
        <v>23</v>
      </c>
    </row>
    <row r="5" spans="1:8" ht="21" customHeight="1">
      <c r="A5" s="5" t="s">
        <v>26</v>
      </c>
      <c r="B5" s="5">
        <f>B6+B21</f>
        <v>503870</v>
      </c>
      <c r="C5" s="5">
        <f>C6+C21</f>
        <v>481667</v>
      </c>
      <c r="D5" s="27">
        <f>C5/B5</f>
        <v>0.9559350626153571</v>
      </c>
      <c r="E5" s="5" t="s">
        <v>27</v>
      </c>
      <c r="F5" s="5">
        <f>SUM(F6:F26)</f>
        <v>238508</v>
      </c>
      <c r="G5" s="5">
        <f>SUM(G6:G26)</f>
        <v>237260</v>
      </c>
      <c r="H5" s="27">
        <f>G5/F5</f>
        <v>0.99476747111207997</v>
      </c>
    </row>
    <row r="6" spans="1:8" ht="15" customHeight="1">
      <c r="A6" s="62" t="s">
        <v>28</v>
      </c>
      <c r="B6" s="5">
        <f>SUM(B7:B17)</f>
        <v>476405</v>
      </c>
      <c r="C6" s="5">
        <f>SUM(C7:C17)</f>
        <v>457310</v>
      </c>
      <c r="D6" s="27">
        <f t="shared" ref="D6:D26" si="0">C6/B6</f>
        <v>0.95991855669021109</v>
      </c>
      <c r="E6" s="63" t="s">
        <v>29</v>
      </c>
      <c r="F6" s="4">
        <v>27881</v>
      </c>
      <c r="G6" s="4">
        <v>29568</v>
      </c>
      <c r="H6" s="25">
        <f>G6/F6</f>
        <v>1.0605071554104899</v>
      </c>
    </row>
    <row r="7" spans="1:8" ht="15" customHeight="1">
      <c r="A7" s="16" t="s">
        <v>30</v>
      </c>
      <c r="B7" s="4">
        <v>236064</v>
      </c>
      <c r="C7" s="4">
        <v>203310</v>
      </c>
      <c r="D7" s="25">
        <f t="shared" si="0"/>
        <v>0.8612494916632778</v>
      </c>
      <c r="E7" s="63" t="s">
        <v>31</v>
      </c>
      <c r="F7" s="4">
        <v>13618</v>
      </c>
      <c r="G7" s="4">
        <v>12339</v>
      </c>
      <c r="H7" s="25">
        <f t="shared" ref="H7:H25" si="1">G7/F7</f>
        <v>0.90608018798648804</v>
      </c>
    </row>
    <row r="8" spans="1:8" ht="15" customHeight="1">
      <c r="A8" s="16" t="s">
        <v>32</v>
      </c>
      <c r="B8" s="4">
        <v>37170</v>
      </c>
      <c r="C8" s="4">
        <v>31432</v>
      </c>
      <c r="D8" s="25">
        <f t="shared" si="0"/>
        <v>0.84562819478073714</v>
      </c>
      <c r="E8" s="63" t="s">
        <v>33</v>
      </c>
      <c r="F8" s="4">
        <v>36117</v>
      </c>
      <c r="G8" s="4">
        <v>41976</v>
      </c>
      <c r="H8" s="25">
        <f t="shared" si="1"/>
        <v>1.1622227759780701</v>
      </c>
    </row>
    <row r="9" spans="1:8" ht="15" customHeight="1">
      <c r="A9" s="16" t="s">
        <v>34</v>
      </c>
      <c r="B9" s="4"/>
      <c r="C9" s="4"/>
      <c r="D9" s="25"/>
      <c r="E9" s="63" t="s">
        <v>35</v>
      </c>
      <c r="F9" s="4">
        <v>3191</v>
      </c>
      <c r="G9" s="4">
        <v>2000</v>
      </c>
      <c r="H9" s="25">
        <f t="shared" si="1"/>
        <v>0.626762770291445</v>
      </c>
    </row>
    <row r="10" spans="1:8" ht="15" customHeight="1">
      <c r="A10" s="16" t="s">
        <v>36</v>
      </c>
      <c r="B10" s="4">
        <v>71163</v>
      </c>
      <c r="C10" s="4">
        <v>86178</v>
      </c>
      <c r="D10" s="25">
        <f t="shared" si="0"/>
        <v>1.2109944774672232</v>
      </c>
      <c r="E10" s="63" t="s">
        <v>37</v>
      </c>
      <c r="F10" s="4">
        <v>279</v>
      </c>
      <c r="G10" s="4">
        <v>168</v>
      </c>
      <c r="H10" s="25">
        <f t="shared" si="1"/>
        <v>0.60215053763440896</v>
      </c>
    </row>
    <row r="11" spans="1:8" ht="15" customHeight="1">
      <c r="A11" s="16" t="s">
        <v>38</v>
      </c>
      <c r="B11" s="4">
        <v>13038</v>
      </c>
      <c r="C11" s="4">
        <v>17206</v>
      </c>
      <c r="D11" s="25">
        <f t="shared" si="0"/>
        <v>1.3196809326583832</v>
      </c>
      <c r="E11" s="63" t="s">
        <v>39</v>
      </c>
      <c r="F11" s="4">
        <v>41835</v>
      </c>
      <c r="G11" s="4">
        <v>55015</v>
      </c>
      <c r="H11" s="25">
        <f t="shared" si="1"/>
        <v>1.31504720927453</v>
      </c>
    </row>
    <row r="12" spans="1:8" ht="15" customHeight="1">
      <c r="A12" s="16" t="s">
        <v>40</v>
      </c>
      <c r="B12" s="4">
        <v>37916</v>
      </c>
      <c r="C12" s="4">
        <v>34263</v>
      </c>
      <c r="D12" s="25">
        <f t="shared" si="0"/>
        <v>0.90365544888701343</v>
      </c>
      <c r="E12" s="63" t="s">
        <v>41</v>
      </c>
      <c r="F12" s="4">
        <v>16118</v>
      </c>
      <c r="G12" s="4">
        <f>15125+3000</f>
        <v>18125</v>
      </c>
      <c r="H12" s="25">
        <f t="shared" si="1"/>
        <v>1.12451917111304</v>
      </c>
    </row>
    <row r="13" spans="1:8" ht="15" customHeight="1">
      <c r="A13" s="16" t="s">
        <v>42</v>
      </c>
      <c r="B13" s="4">
        <v>17498</v>
      </c>
      <c r="C13" s="4">
        <v>17296</v>
      </c>
      <c r="D13" s="25">
        <f t="shared" si="0"/>
        <v>0.98845582352268835</v>
      </c>
      <c r="E13" s="63" t="s">
        <v>43</v>
      </c>
      <c r="F13" s="4">
        <v>5657</v>
      </c>
      <c r="G13" s="4">
        <v>5138</v>
      </c>
      <c r="H13" s="25">
        <f t="shared" si="1"/>
        <v>0.90825525897118597</v>
      </c>
    </row>
    <row r="14" spans="1:8" ht="15" customHeight="1">
      <c r="A14" s="16" t="s">
        <v>44</v>
      </c>
      <c r="B14" s="4">
        <v>10677</v>
      </c>
      <c r="C14" s="4">
        <v>15174</v>
      </c>
      <c r="D14" s="25">
        <f t="shared" si="0"/>
        <v>1.4211857263276202</v>
      </c>
      <c r="E14" s="63" t="s">
        <v>45</v>
      </c>
      <c r="F14" s="4">
        <v>3537</v>
      </c>
      <c r="G14" s="4">
        <v>12369</v>
      </c>
      <c r="H14" s="25">
        <f t="shared" si="1"/>
        <v>3.4970313825275698</v>
      </c>
    </row>
    <row r="15" spans="1:8" ht="15" customHeight="1">
      <c r="A15" s="16" t="s">
        <v>46</v>
      </c>
      <c r="B15" s="4">
        <v>14700</v>
      </c>
      <c r="C15" s="4">
        <v>17946</v>
      </c>
      <c r="D15" s="25">
        <f t="shared" si="0"/>
        <v>1.2208163265306122</v>
      </c>
      <c r="E15" s="63" t="s">
        <v>47</v>
      </c>
      <c r="F15" s="4">
        <v>13862</v>
      </c>
      <c r="G15" s="4">
        <v>14216</v>
      </c>
      <c r="H15" s="25">
        <f t="shared" si="1"/>
        <v>1.0255374404847799</v>
      </c>
    </row>
    <row r="16" spans="1:8" ht="15" customHeight="1">
      <c r="A16" s="16" t="s">
        <v>48</v>
      </c>
      <c r="B16" s="4">
        <v>20616</v>
      </c>
      <c r="C16" s="4">
        <v>18068</v>
      </c>
      <c r="D16" s="25">
        <f t="shared" si="0"/>
        <v>0.87640667442762898</v>
      </c>
      <c r="E16" s="63" t="s">
        <v>49</v>
      </c>
      <c r="F16" s="4">
        <v>3150</v>
      </c>
      <c r="G16" s="4">
        <v>6329</v>
      </c>
      <c r="H16" s="25">
        <f t="shared" si="1"/>
        <v>2.0092063492063499</v>
      </c>
    </row>
    <row r="17" spans="1:8" ht="15" customHeight="1">
      <c r="A17" s="16" t="s">
        <v>50</v>
      </c>
      <c r="B17" s="4">
        <v>17563</v>
      </c>
      <c r="C17" s="4">
        <v>16437</v>
      </c>
      <c r="D17" s="25">
        <f t="shared" si="0"/>
        <v>0.93588794625064053</v>
      </c>
      <c r="E17" s="63" t="s">
        <v>51</v>
      </c>
      <c r="F17" s="4">
        <v>35974</v>
      </c>
      <c r="G17" s="4">
        <v>27132</v>
      </c>
      <c r="H17" s="25">
        <f t="shared" si="1"/>
        <v>0.75421137488185896</v>
      </c>
    </row>
    <row r="18" spans="1:8" ht="15" customHeight="1">
      <c r="A18" s="13"/>
      <c r="B18" s="4"/>
      <c r="C18" s="4"/>
      <c r="D18" s="25"/>
      <c r="E18" s="63" t="s">
        <v>52</v>
      </c>
      <c r="F18" s="4"/>
      <c r="G18" s="4"/>
      <c r="H18" s="25"/>
    </row>
    <row r="19" spans="1:8" ht="15" customHeight="1">
      <c r="A19" s="13"/>
      <c r="B19" s="4"/>
      <c r="C19" s="4"/>
      <c r="D19" s="25"/>
      <c r="E19" s="63" t="s">
        <v>53</v>
      </c>
      <c r="F19" s="4"/>
      <c r="G19" s="4"/>
      <c r="H19" s="25"/>
    </row>
    <row r="20" spans="1:8" ht="15" customHeight="1">
      <c r="A20" s="13"/>
      <c r="B20" s="4"/>
      <c r="C20" s="4"/>
      <c r="D20" s="25"/>
      <c r="E20" s="63" t="s">
        <v>54</v>
      </c>
      <c r="F20" s="4"/>
      <c r="G20" s="4"/>
      <c r="H20" s="25"/>
    </row>
    <row r="21" spans="1:8" ht="15" customHeight="1">
      <c r="A21" s="62" t="s">
        <v>55</v>
      </c>
      <c r="B21" s="4">
        <v>27465</v>
      </c>
      <c r="C21" s="4">
        <f>SUM(C22:C26)</f>
        <v>24357</v>
      </c>
      <c r="D21" s="25">
        <f t="shared" si="0"/>
        <v>0.88683779355543424</v>
      </c>
      <c r="E21" s="63" t="s">
        <v>56</v>
      </c>
      <c r="F21" s="4"/>
      <c r="G21" s="4"/>
      <c r="H21" s="25"/>
    </row>
    <row r="22" spans="1:8" ht="15" customHeight="1">
      <c r="A22" s="16" t="s">
        <v>57</v>
      </c>
      <c r="B22" s="4">
        <v>26719</v>
      </c>
      <c r="C22" s="4">
        <v>24357</v>
      </c>
      <c r="D22" s="25">
        <f t="shared" si="0"/>
        <v>0.91159848796736409</v>
      </c>
      <c r="E22" s="63" t="s">
        <v>58</v>
      </c>
      <c r="F22" s="4">
        <v>10500</v>
      </c>
      <c r="G22" s="4">
        <v>11000</v>
      </c>
      <c r="H22" s="25">
        <f t="shared" si="1"/>
        <v>1.0476190476190499</v>
      </c>
    </row>
    <row r="23" spans="1:8" ht="15" customHeight="1">
      <c r="A23" s="16" t="s">
        <v>59</v>
      </c>
      <c r="B23" s="4"/>
      <c r="C23" s="4"/>
      <c r="D23" s="25"/>
      <c r="E23" s="63" t="s">
        <v>60</v>
      </c>
      <c r="F23" s="65"/>
      <c r="G23" s="4"/>
      <c r="H23" s="25"/>
    </row>
    <row r="24" spans="1:8" ht="15" customHeight="1">
      <c r="A24" s="16" t="s">
        <v>61</v>
      </c>
      <c r="B24" s="4"/>
      <c r="C24" s="4"/>
      <c r="D24" s="25"/>
      <c r="E24" s="63" t="s">
        <v>62</v>
      </c>
      <c r="F24" s="65"/>
      <c r="G24" s="4"/>
      <c r="H24" s="25"/>
    </row>
    <row r="25" spans="1:8" ht="15" customHeight="1">
      <c r="A25" s="16" t="s">
        <v>63</v>
      </c>
      <c r="B25" s="4"/>
      <c r="C25" s="32"/>
      <c r="D25" s="25"/>
      <c r="E25" s="13" t="s">
        <v>64</v>
      </c>
      <c r="F25" s="4">
        <v>26789</v>
      </c>
      <c r="G25" s="4">
        <v>1885</v>
      </c>
      <c r="H25" s="25">
        <f t="shared" si="1"/>
        <v>7.0364701929896606E-2</v>
      </c>
    </row>
    <row r="26" spans="1:8" ht="15" customHeight="1">
      <c r="A26" s="16" t="s">
        <v>65</v>
      </c>
      <c r="B26" s="4">
        <v>746</v>
      </c>
      <c r="C26" s="32"/>
      <c r="D26" s="25">
        <f t="shared" si="0"/>
        <v>0</v>
      </c>
      <c r="E26" s="13" t="s">
        <v>66</v>
      </c>
      <c r="F26" s="32"/>
      <c r="G26" s="24"/>
      <c r="H26" s="32"/>
    </row>
  </sheetData>
  <mergeCells count="2">
    <mergeCell ref="A2:H2"/>
    <mergeCell ref="A3:H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J15" sqref="J15"/>
    </sheetView>
  </sheetViews>
  <sheetFormatPr defaultColWidth="9" defaultRowHeight="13.5"/>
  <cols>
    <col min="1" max="1" width="31.875" customWidth="1"/>
    <col min="2" max="2" width="11.75" style="21" customWidth="1"/>
    <col min="3" max="3" width="10.125" style="21" customWidth="1"/>
    <col min="4" max="4" width="10" style="21" customWidth="1"/>
    <col min="5" max="5" width="26.25" customWidth="1"/>
    <col min="6" max="6" width="12" style="21" customWidth="1"/>
    <col min="7" max="7" width="9.875" style="21" customWidth="1"/>
    <col min="8" max="8" width="10" style="21" customWidth="1"/>
  </cols>
  <sheetData>
    <row r="1" spans="1:8" ht="15">
      <c r="A1" s="3" t="s">
        <v>67</v>
      </c>
      <c r="B1" s="2"/>
      <c r="C1" s="2"/>
      <c r="D1" s="2"/>
      <c r="E1" s="1"/>
      <c r="F1" s="2"/>
      <c r="G1" s="2"/>
      <c r="H1" s="2"/>
    </row>
    <row r="2" spans="1:8" ht="27">
      <c r="A2" s="70" t="s">
        <v>68</v>
      </c>
      <c r="B2" s="71"/>
      <c r="C2" s="71"/>
      <c r="D2" s="71"/>
      <c r="E2" s="71"/>
      <c r="F2" s="71"/>
      <c r="G2" s="71"/>
      <c r="H2" s="71"/>
    </row>
    <row r="3" spans="1:8" ht="15">
      <c r="A3" s="72" t="s">
        <v>19</v>
      </c>
      <c r="B3" s="72"/>
      <c r="C3" s="72"/>
      <c r="D3" s="72"/>
      <c r="E3" s="72"/>
      <c r="F3" s="72"/>
      <c r="G3" s="72"/>
      <c r="H3" s="72"/>
    </row>
    <row r="4" spans="1:8" ht="36" customHeight="1">
      <c r="A4" s="4" t="s">
        <v>20</v>
      </c>
      <c r="B4" s="22" t="s">
        <v>22</v>
      </c>
      <c r="C4" s="22" t="s">
        <v>69</v>
      </c>
      <c r="D4" s="4" t="s">
        <v>70</v>
      </c>
      <c r="E4" s="4" t="s">
        <v>71</v>
      </c>
      <c r="F4" s="22" t="s">
        <v>25</v>
      </c>
      <c r="G4" s="22" t="s">
        <v>69</v>
      </c>
      <c r="H4" s="4" t="s">
        <v>70</v>
      </c>
    </row>
    <row r="5" spans="1:8" ht="15.95" customHeight="1">
      <c r="A5" s="5" t="s">
        <v>26</v>
      </c>
      <c r="B5" s="4">
        <f>B6+B21</f>
        <v>481667</v>
      </c>
      <c r="C5" s="4">
        <f>C6+C21</f>
        <v>466546</v>
      </c>
      <c r="D5" s="27">
        <f>B5/C5-1</f>
        <v>3.2410523292451421E-2</v>
      </c>
      <c r="E5" s="5" t="s">
        <v>27</v>
      </c>
      <c r="F5" s="4">
        <f>SUM(F6:F26)</f>
        <v>237260</v>
      </c>
      <c r="G5" s="4">
        <f>SUM(G6:G26)</f>
        <v>281176</v>
      </c>
      <c r="H5" s="27">
        <f>F5/G5-1</f>
        <v>-0.15618687227928418</v>
      </c>
    </row>
    <row r="6" spans="1:8" ht="15.95" customHeight="1">
      <c r="A6" s="62" t="s">
        <v>28</v>
      </c>
      <c r="B6" s="4">
        <f>SUM(B7:B17)</f>
        <v>457310</v>
      </c>
      <c r="C6" s="4">
        <f>SUM(C7:C17)</f>
        <v>441099</v>
      </c>
      <c r="D6" s="25">
        <f>B6/C6-1</f>
        <v>3.6751386876868963E-2</v>
      </c>
      <c r="E6" s="63" t="s">
        <v>29</v>
      </c>
      <c r="F6" s="4">
        <f>'2020一般预计完成'!G6</f>
        <v>29568</v>
      </c>
      <c r="G6" s="4">
        <v>30533</v>
      </c>
      <c r="H6" s="25">
        <f>F6/G6-1</f>
        <v>-3.1605148527822369E-2</v>
      </c>
    </row>
    <row r="7" spans="1:8" ht="15.95" customHeight="1">
      <c r="A7" s="16" t="s">
        <v>30</v>
      </c>
      <c r="B7" s="4">
        <f>'2020一般预计完成'!C7</f>
        <v>203310</v>
      </c>
      <c r="C7" s="4">
        <v>210600</v>
      </c>
      <c r="D7" s="25">
        <f>B7/C7-1</f>
        <v>-3.4615384615384603E-2</v>
      </c>
      <c r="E7" s="63" t="s">
        <v>31</v>
      </c>
      <c r="F7" s="4">
        <f>'2020一般预计完成'!G7</f>
        <v>12339</v>
      </c>
      <c r="G7" s="4">
        <v>12669</v>
      </c>
      <c r="H7" s="25">
        <f t="shared" ref="H7:H25" si="0">F7/G7-1</f>
        <v>-2.6047833293866951E-2</v>
      </c>
    </row>
    <row r="8" spans="1:8" ht="15.95" customHeight="1">
      <c r="A8" s="16" t="s">
        <v>32</v>
      </c>
      <c r="B8" s="4">
        <f>'2020一般预计完成'!C8</f>
        <v>31432</v>
      </c>
      <c r="C8" s="4">
        <v>35660</v>
      </c>
      <c r="D8" s="25">
        <f>B8/C8-1</f>
        <v>-0.11856421761076841</v>
      </c>
      <c r="E8" s="63" t="s">
        <v>33</v>
      </c>
      <c r="F8" s="4">
        <f>'2020一般预计完成'!G8</f>
        <v>41976</v>
      </c>
      <c r="G8" s="4">
        <v>38165</v>
      </c>
      <c r="H8" s="25">
        <f t="shared" si="0"/>
        <v>9.9855888903445544E-2</v>
      </c>
    </row>
    <row r="9" spans="1:8" ht="15.95" customHeight="1">
      <c r="A9" s="16" t="s">
        <v>34</v>
      </c>
      <c r="B9" s="4">
        <f>'2020一般预计完成'!C9</f>
        <v>0</v>
      </c>
      <c r="C9" s="4">
        <v>746</v>
      </c>
      <c r="D9" s="25">
        <f t="shared" ref="D9:D22" si="1">B9/C9-1</f>
        <v>-1</v>
      </c>
      <c r="E9" s="63" t="s">
        <v>35</v>
      </c>
      <c r="F9" s="4">
        <f>'2020一般预计完成'!G9</f>
        <v>2000</v>
      </c>
      <c r="G9" s="4">
        <v>15331</v>
      </c>
      <c r="H9" s="25">
        <f t="shared" si="0"/>
        <v>-0.86954536559911288</v>
      </c>
    </row>
    <row r="10" spans="1:8" ht="15.95" customHeight="1">
      <c r="A10" s="16" t="s">
        <v>36</v>
      </c>
      <c r="B10" s="4">
        <f>'2020一般预计完成'!C10</f>
        <v>86178</v>
      </c>
      <c r="C10" s="4">
        <v>69774</v>
      </c>
      <c r="D10" s="25">
        <f t="shared" si="1"/>
        <v>0.23510190042136037</v>
      </c>
      <c r="E10" s="63" t="s">
        <v>37</v>
      </c>
      <c r="F10" s="4">
        <f>'2020一般预计完成'!G10</f>
        <v>168</v>
      </c>
      <c r="G10" s="4">
        <v>514</v>
      </c>
      <c r="H10" s="25">
        <f t="shared" si="0"/>
        <v>-0.6731517509727627</v>
      </c>
    </row>
    <row r="11" spans="1:8" ht="15.95" customHeight="1">
      <c r="A11" s="16" t="s">
        <v>38</v>
      </c>
      <c r="B11" s="4">
        <f>'2020一般预计完成'!C11</f>
        <v>17206</v>
      </c>
      <c r="C11" s="4">
        <v>11917</v>
      </c>
      <c r="D11" s="25">
        <f t="shared" si="1"/>
        <v>0.44381975329361412</v>
      </c>
      <c r="E11" s="63" t="s">
        <v>39</v>
      </c>
      <c r="F11" s="4">
        <f>'2020一般预计完成'!G11</f>
        <v>55015</v>
      </c>
      <c r="G11" s="4">
        <v>49999</v>
      </c>
      <c r="H11" s="25">
        <f t="shared" si="0"/>
        <v>0.1003220064401289</v>
      </c>
    </row>
    <row r="12" spans="1:8" ht="15.95" customHeight="1">
      <c r="A12" s="16" t="s">
        <v>40</v>
      </c>
      <c r="B12" s="4">
        <f>'2020一般预计完成'!C12</f>
        <v>34263</v>
      </c>
      <c r="C12" s="4">
        <v>35927</v>
      </c>
      <c r="D12" s="25">
        <f t="shared" si="1"/>
        <v>-4.6316141063823868E-2</v>
      </c>
      <c r="E12" s="63" t="s">
        <v>41</v>
      </c>
      <c r="F12" s="4">
        <f>'2020一般预计完成'!G12</f>
        <v>18125</v>
      </c>
      <c r="G12" s="4">
        <v>16307</v>
      </c>
      <c r="H12" s="25">
        <f t="shared" si="0"/>
        <v>0.11148586496596558</v>
      </c>
    </row>
    <row r="13" spans="1:8" ht="15.95" customHeight="1">
      <c r="A13" s="16" t="s">
        <v>42</v>
      </c>
      <c r="B13" s="4">
        <f>'2020一般预计完成'!C13</f>
        <v>17296</v>
      </c>
      <c r="C13" s="4">
        <v>16565</v>
      </c>
      <c r="D13" s="25">
        <f t="shared" si="1"/>
        <v>4.412918804708732E-2</v>
      </c>
      <c r="E13" s="63" t="s">
        <v>43</v>
      </c>
      <c r="F13" s="4">
        <f>'2020一般预计完成'!G13</f>
        <v>5138</v>
      </c>
      <c r="G13" s="4">
        <v>5039</v>
      </c>
      <c r="H13" s="25">
        <f t="shared" si="0"/>
        <v>1.9646755308593056E-2</v>
      </c>
    </row>
    <row r="14" spans="1:8" ht="15.95" customHeight="1">
      <c r="A14" s="16" t="s">
        <v>44</v>
      </c>
      <c r="B14" s="4">
        <f>'2020一般预计完成'!C14</f>
        <v>15174</v>
      </c>
      <c r="C14" s="4">
        <v>10219</v>
      </c>
      <c r="D14" s="25">
        <f t="shared" si="1"/>
        <v>0.48488110382620619</v>
      </c>
      <c r="E14" s="63" t="s">
        <v>45</v>
      </c>
      <c r="F14" s="4">
        <f>'2020一般预计完成'!G14</f>
        <v>12369</v>
      </c>
      <c r="G14" s="4">
        <v>21864</v>
      </c>
      <c r="H14" s="25">
        <f t="shared" si="0"/>
        <v>-0.43427552140504944</v>
      </c>
    </row>
    <row r="15" spans="1:8" ht="15.95" customHeight="1">
      <c r="A15" s="16" t="s">
        <v>46</v>
      </c>
      <c r="B15" s="4">
        <f>'2020一般预计完成'!C15</f>
        <v>17946</v>
      </c>
      <c r="C15" s="4">
        <v>14672</v>
      </c>
      <c r="D15" s="25">
        <f t="shared" si="1"/>
        <v>0.22314612868047989</v>
      </c>
      <c r="E15" s="63" t="s">
        <v>47</v>
      </c>
      <c r="F15" s="4">
        <f>'2020一般预计完成'!G15</f>
        <v>14216</v>
      </c>
      <c r="G15" s="4">
        <v>14234</v>
      </c>
      <c r="H15" s="25">
        <f t="shared" si="0"/>
        <v>-1.2645777715329931E-3</v>
      </c>
    </row>
    <row r="16" spans="1:8" ht="15.95" customHeight="1">
      <c r="A16" s="16" t="s">
        <v>48</v>
      </c>
      <c r="B16" s="4">
        <f>'2020一般预计完成'!C16</f>
        <v>18068</v>
      </c>
      <c r="C16" s="4">
        <v>18217</v>
      </c>
      <c r="D16" s="25">
        <f t="shared" si="1"/>
        <v>-8.1791732996651101E-3</v>
      </c>
      <c r="E16" s="63" t="s">
        <v>49</v>
      </c>
      <c r="F16" s="4">
        <f>'2020一般预计完成'!G16</f>
        <v>6329</v>
      </c>
      <c r="G16" s="4">
        <v>1307</v>
      </c>
      <c r="H16" s="25">
        <f t="shared" si="0"/>
        <v>3.8423871461361898</v>
      </c>
    </row>
    <row r="17" spans="1:8" ht="15.95" customHeight="1">
      <c r="A17" s="16" t="s">
        <v>50</v>
      </c>
      <c r="B17" s="4">
        <f>'2020一般预计完成'!C17</f>
        <v>16437</v>
      </c>
      <c r="C17" s="4">
        <v>16802</v>
      </c>
      <c r="D17" s="25">
        <f t="shared" si="1"/>
        <v>-2.1723604332817503E-2</v>
      </c>
      <c r="E17" s="63" t="s">
        <v>51</v>
      </c>
      <c r="F17" s="4">
        <f>'2020一般预计完成'!G17</f>
        <v>27132</v>
      </c>
      <c r="G17" s="4">
        <v>62590</v>
      </c>
      <c r="H17" s="25">
        <f t="shared" si="0"/>
        <v>-0.5665122223997443</v>
      </c>
    </row>
    <row r="18" spans="1:8" ht="15.95" customHeight="1">
      <c r="A18" s="13"/>
      <c r="B18" s="4"/>
      <c r="C18" s="4"/>
      <c r="D18" s="25"/>
      <c r="E18" s="63" t="s">
        <v>52</v>
      </c>
      <c r="F18" s="4"/>
      <c r="G18" s="4"/>
      <c r="H18" s="25"/>
    </row>
    <row r="19" spans="1:8" ht="15.95" customHeight="1">
      <c r="A19" s="13"/>
      <c r="B19" s="4"/>
      <c r="C19" s="4"/>
      <c r="D19" s="25"/>
      <c r="E19" s="63" t="s">
        <v>53</v>
      </c>
      <c r="F19" s="4"/>
      <c r="G19" s="4"/>
      <c r="H19" s="25"/>
    </row>
    <row r="20" spans="1:8" ht="15.95" customHeight="1">
      <c r="A20" s="13"/>
      <c r="B20" s="4"/>
      <c r="C20" s="4"/>
      <c r="D20" s="25"/>
      <c r="E20" s="63" t="s">
        <v>54</v>
      </c>
      <c r="F20" s="4"/>
      <c r="G20" s="4"/>
      <c r="H20" s="25"/>
    </row>
    <row r="21" spans="1:8" ht="15.95" customHeight="1">
      <c r="A21" s="62" t="s">
        <v>55</v>
      </c>
      <c r="B21" s="4">
        <f>SUM(B22:B26)</f>
        <v>24357</v>
      </c>
      <c r="C21" s="4">
        <v>25447</v>
      </c>
      <c r="D21" s="27">
        <f t="shared" si="1"/>
        <v>-4.2834125830156777E-2</v>
      </c>
      <c r="E21" s="63" t="s">
        <v>56</v>
      </c>
      <c r="F21" s="4"/>
      <c r="G21" s="4"/>
      <c r="H21" s="25"/>
    </row>
    <row r="22" spans="1:8" ht="15.95" customHeight="1">
      <c r="A22" s="16" t="s">
        <v>57</v>
      </c>
      <c r="B22" s="4">
        <f>'2020一般预计完成'!C22</f>
        <v>24357</v>
      </c>
      <c r="C22" s="4">
        <v>25447</v>
      </c>
      <c r="D22" s="25">
        <f t="shared" si="1"/>
        <v>-4.2834125830156777E-2</v>
      </c>
      <c r="E22" s="63" t="s">
        <v>58</v>
      </c>
      <c r="F22" s="4">
        <f>'2020一般预计完成'!G22</f>
        <v>11000</v>
      </c>
      <c r="G22" s="4">
        <v>11757</v>
      </c>
      <c r="H22" s="25">
        <f t="shared" si="0"/>
        <v>-6.4387173598707159E-2</v>
      </c>
    </row>
    <row r="23" spans="1:8" ht="15.95" customHeight="1">
      <c r="A23" s="16" t="s">
        <v>59</v>
      </c>
      <c r="B23" s="4"/>
      <c r="C23" s="4"/>
      <c r="D23" s="25"/>
      <c r="E23" s="63" t="s">
        <v>60</v>
      </c>
      <c r="F23" s="4"/>
      <c r="G23" s="4"/>
      <c r="H23" s="25"/>
    </row>
    <row r="24" spans="1:8" ht="15.95" customHeight="1">
      <c r="A24" s="16" t="s">
        <v>61</v>
      </c>
      <c r="B24" s="4"/>
      <c r="C24" s="4"/>
      <c r="D24" s="25"/>
      <c r="E24" s="63" t="s">
        <v>62</v>
      </c>
      <c r="F24" s="4"/>
      <c r="G24" s="4"/>
      <c r="H24" s="25"/>
    </row>
    <row r="25" spans="1:8" ht="15.95" customHeight="1">
      <c r="A25" s="16" t="s">
        <v>63</v>
      </c>
      <c r="B25" s="4"/>
      <c r="C25" s="32"/>
      <c r="D25" s="25"/>
      <c r="E25" s="13" t="s">
        <v>64</v>
      </c>
      <c r="F25" s="4">
        <f>'2020一般预计完成'!G25</f>
        <v>1885</v>
      </c>
      <c r="G25" s="32">
        <v>867</v>
      </c>
      <c r="H25" s="25">
        <f t="shared" si="0"/>
        <v>1.1741637831603229</v>
      </c>
    </row>
    <row r="26" spans="1:8" ht="15.95" customHeight="1">
      <c r="A26" s="16" t="s">
        <v>65</v>
      </c>
      <c r="B26" s="4">
        <f>'2020一般预计完成'!C26</f>
        <v>0</v>
      </c>
      <c r="C26" s="32"/>
      <c r="D26" s="25"/>
      <c r="E26" s="13" t="s">
        <v>66</v>
      </c>
      <c r="F26" s="4"/>
      <c r="G26" s="32"/>
      <c r="H26" s="32"/>
    </row>
  </sheetData>
  <mergeCells count="2">
    <mergeCell ref="A2:H2"/>
    <mergeCell ref="A3:H3"/>
  </mergeCells>
  <phoneticPr fontId="30" type="noConversion"/>
  <printOptions horizontalCentered="1"/>
  <pageMargins left="0.74803149606299202" right="0.74803149606299202" top="0.98425196850393704" bottom="0.98425196850393704" header="0.31496062992126" footer="0.511811023622047"/>
  <pageSetup paperSize="9" orientation="landscape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D7" sqref="D7"/>
    </sheetView>
  </sheetViews>
  <sheetFormatPr defaultColWidth="9" defaultRowHeight="15"/>
  <cols>
    <col min="1" max="1" width="28.125" style="1" customWidth="1"/>
    <col min="2" max="2" width="23.625" style="2" customWidth="1"/>
    <col min="3" max="3" width="34.5" style="1" customWidth="1"/>
    <col min="4" max="4" width="23.625" style="2" customWidth="1"/>
    <col min="5" max="16384" width="9" style="1"/>
  </cols>
  <sheetData>
    <row r="1" spans="1:4" ht="27" customHeight="1">
      <c r="A1" s="3" t="s">
        <v>72</v>
      </c>
    </row>
    <row r="2" spans="1:4" ht="45" customHeight="1">
      <c r="A2" s="70" t="s">
        <v>73</v>
      </c>
      <c r="B2" s="71"/>
      <c r="C2" s="71"/>
      <c r="D2" s="71"/>
    </row>
    <row r="3" spans="1:4" ht="30" customHeight="1">
      <c r="A3" s="72" t="s">
        <v>19</v>
      </c>
      <c r="B3" s="72"/>
      <c r="C3" s="72"/>
      <c r="D3" s="72"/>
    </row>
    <row r="4" spans="1:4" ht="33.950000000000003" customHeight="1">
      <c r="A4" s="4" t="s">
        <v>74</v>
      </c>
      <c r="B4" s="4" t="s">
        <v>75</v>
      </c>
      <c r="C4" s="4" t="s">
        <v>74</v>
      </c>
      <c r="D4" s="4" t="s">
        <v>75</v>
      </c>
    </row>
    <row r="5" spans="1:4" ht="32.1" customHeight="1">
      <c r="A5" s="16" t="s">
        <v>76</v>
      </c>
      <c r="B5" s="4">
        <f>'2020一般预计完成'!C5</f>
        <v>481667</v>
      </c>
      <c r="C5" s="16" t="s">
        <v>77</v>
      </c>
      <c r="D5" s="4">
        <f>'2020一般预计完成'!G5</f>
        <v>237260</v>
      </c>
    </row>
    <row r="6" spans="1:4" ht="32.1" customHeight="1">
      <c r="A6" s="16" t="s">
        <v>78</v>
      </c>
      <c r="B6" s="4">
        <v>16000</v>
      </c>
      <c r="C6" s="16" t="s">
        <v>79</v>
      </c>
      <c r="D6" s="4">
        <f>B12-D7-D5</f>
        <v>260407</v>
      </c>
    </row>
    <row r="7" spans="1:4" ht="32.1" customHeight="1">
      <c r="A7" s="16" t="s">
        <v>80</v>
      </c>
      <c r="B7" s="4"/>
      <c r="C7" s="16" t="s">
        <v>81</v>
      </c>
      <c r="D7" s="4"/>
    </row>
    <row r="8" spans="1:4" ht="32.1" customHeight="1">
      <c r="A8" s="16" t="s">
        <v>82</v>
      </c>
      <c r="B8" s="24"/>
      <c r="C8" s="16"/>
      <c r="D8" s="4"/>
    </row>
    <row r="9" spans="1:4" ht="32.1" customHeight="1">
      <c r="A9" s="13"/>
      <c r="B9" s="24"/>
      <c r="C9" s="16" t="s">
        <v>83</v>
      </c>
      <c r="D9" s="4"/>
    </row>
    <row r="10" spans="1:4" ht="32.1" customHeight="1">
      <c r="A10" s="16" t="s">
        <v>84</v>
      </c>
      <c r="B10" s="24"/>
      <c r="C10" s="13" t="s">
        <v>85</v>
      </c>
      <c r="D10" s="4"/>
    </row>
    <row r="11" spans="1:4" ht="32.1" customHeight="1">
      <c r="A11" s="16" t="s">
        <v>86</v>
      </c>
      <c r="B11" s="4"/>
      <c r="C11" s="16" t="s">
        <v>87</v>
      </c>
      <c r="D11" s="4"/>
    </row>
    <row r="12" spans="1:4" ht="32.1" customHeight="1">
      <c r="A12" s="5" t="s">
        <v>88</v>
      </c>
      <c r="B12" s="5">
        <f>SUM(B5:B11)</f>
        <v>497667</v>
      </c>
      <c r="C12" s="5" t="s">
        <v>89</v>
      </c>
      <c r="D12" s="5">
        <f>SUM(D5:D11)</f>
        <v>497667</v>
      </c>
    </row>
  </sheetData>
  <mergeCells count="2">
    <mergeCell ref="A2:D2"/>
    <mergeCell ref="A3:D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C21" sqref="C21"/>
    </sheetView>
  </sheetViews>
  <sheetFormatPr defaultColWidth="9" defaultRowHeight="13.5"/>
  <cols>
    <col min="1" max="1" width="32.625" customWidth="1"/>
    <col min="2" max="2" width="11.875" style="21" customWidth="1"/>
    <col min="3" max="4" width="9.875" style="21" customWidth="1"/>
    <col min="5" max="5" width="26.875" customWidth="1"/>
    <col min="6" max="8" width="11.125" style="21" customWidth="1"/>
  </cols>
  <sheetData>
    <row r="1" spans="1:8" ht="15">
      <c r="A1" s="3" t="s">
        <v>90</v>
      </c>
      <c r="B1" s="2"/>
      <c r="C1" s="2"/>
      <c r="D1" s="2"/>
      <c r="E1" s="1"/>
      <c r="F1" s="2"/>
      <c r="G1" s="2"/>
      <c r="H1" s="2"/>
    </row>
    <row r="2" spans="1:8" ht="27">
      <c r="A2" s="73" t="s">
        <v>91</v>
      </c>
      <c r="B2" s="73"/>
      <c r="C2" s="73"/>
      <c r="D2" s="73"/>
      <c r="E2" s="73"/>
      <c r="F2" s="73"/>
      <c r="G2" s="73"/>
      <c r="H2" s="73"/>
    </row>
    <row r="3" spans="1:8" ht="18" customHeight="1">
      <c r="A3" s="72" t="s">
        <v>92</v>
      </c>
      <c r="B3" s="72"/>
      <c r="C3" s="72"/>
      <c r="D3" s="72"/>
      <c r="E3" s="72"/>
      <c r="F3" s="72"/>
      <c r="G3" s="72"/>
      <c r="H3" s="72"/>
    </row>
    <row r="4" spans="1:8" ht="35.1" customHeight="1">
      <c r="A4" s="23" t="s">
        <v>93</v>
      </c>
      <c r="B4" s="23" t="s">
        <v>94</v>
      </c>
      <c r="C4" s="23" t="s">
        <v>95</v>
      </c>
      <c r="D4" s="23" t="s">
        <v>96</v>
      </c>
      <c r="E4" s="23" t="s">
        <v>97</v>
      </c>
      <c r="F4" s="23" t="s">
        <v>98</v>
      </c>
      <c r="G4" s="23" t="s">
        <v>99</v>
      </c>
      <c r="H4" s="23" t="s">
        <v>96</v>
      </c>
    </row>
    <row r="5" spans="1:8" ht="15.95" customHeight="1">
      <c r="A5" s="5" t="s">
        <v>26</v>
      </c>
      <c r="B5" s="5">
        <f>B6+B21</f>
        <v>481667</v>
      </c>
      <c r="C5" s="5">
        <f>C6+C21</f>
        <v>521389</v>
      </c>
      <c r="D5" s="27">
        <f>C5/B5-1</f>
        <v>8.246776299808789E-2</v>
      </c>
      <c r="E5" s="5" t="s">
        <v>27</v>
      </c>
      <c r="F5" s="61">
        <f>SUM(F6:F26)</f>
        <v>237260</v>
      </c>
      <c r="G5" s="61">
        <f>SUM(G6:G26)</f>
        <v>271274</v>
      </c>
      <c r="H5" s="27">
        <f>G5/F5-1</f>
        <v>0.14336171288881405</v>
      </c>
    </row>
    <row r="6" spans="1:8" ht="15.95" customHeight="1">
      <c r="A6" s="62" t="s">
        <v>28</v>
      </c>
      <c r="B6" s="5">
        <f>SUM(B7:B17)</f>
        <v>457310</v>
      </c>
      <c r="C6" s="5">
        <f>SUM(C7:C17)</f>
        <v>495009</v>
      </c>
      <c r="D6" s="27">
        <f t="shared" ref="D6:D26" si="0">C6/B6-1</f>
        <v>8.2436421683321992E-2</v>
      </c>
      <c r="E6" s="63" t="s">
        <v>29</v>
      </c>
      <c r="F6" s="24">
        <f>'2020一般预计完成'!G6</f>
        <v>29568</v>
      </c>
      <c r="G6" s="24">
        <v>30568</v>
      </c>
      <c r="H6" s="25">
        <f t="shared" ref="H6:H25" si="1">G6/F6-1</f>
        <v>3.3820346320346362E-2</v>
      </c>
    </row>
    <row r="7" spans="1:8" ht="15.95" customHeight="1">
      <c r="A7" s="16" t="s">
        <v>30</v>
      </c>
      <c r="B7" s="4">
        <f>'2020一般预计完成'!C7</f>
        <v>203310</v>
      </c>
      <c r="C7" s="4">
        <v>201172</v>
      </c>
      <c r="D7" s="25">
        <f t="shared" si="0"/>
        <v>-1.0515960847966133E-2</v>
      </c>
      <c r="E7" s="63" t="s">
        <v>31</v>
      </c>
      <c r="F7" s="24">
        <f>'2020一般预计完成'!G7</f>
        <v>12339</v>
      </c>
      <c r="G7" s="24">
        <v>13339</v>
      </c>
      <c r="H7" s="25">
        <f t="shared" si="1"/>
        <v>8.1043844719993485E-2</v>
      </c>
    </row>
    <row r="8" spans="1:8" ht="15.95" customHeight="1">
      <c r="A8" s="16" t="s">
        <v>32</v>
      </c>
      <c r="B8" s="4">
        <f>'2020一般预计完成'!C8</f>
        <v>31432</v>
      </c>
      <c r="C8" s="4">
        <v>44551</v>
      </c>
      <c r="D8" s="25">
        <f t="shared" si="0"/>
        <v>0.41737719521506755</v>
      </c>
      <c r="E8" s="63" t="s">
        <v>33</v>
      </c>
      <c r="F8" s="24">
        <f>'2020一般预计完成'!G8</f>
        <v>41976</v>
      </c>
      <c r="G8" s="24">
        <f>41976+3000+20000+2000+2292</f>
        <v>69268</v>
      </c>
      <c r="H8" s="25">
        <f t="shared" si="1"/>
        <v>0.65018105584143315</v>
      </c>
    </row>
    <row r="9" spans="1:8" ht="15.95" customHeight="1">
      <c r="A9" s="16" t="s">
        <v>34</v>
      </c>
      <c r="B9" s="4">
        <f>'2020一般预计完成'!C9</f>
        <v>0</v>
      </c>
      <c r="C9" s="4"/>
      <c r="D9" s="25"/>
      <c r="E9" s="63" t="s">
        <v>35</v>
      </c>
      <c r="F9" s="24">
        <f>'2020一般预计完成'!G9</f>
        <v>2000</v>
      </c>
      <c r="G9" s="24">
        <v>2800</v>
      </c>
      <c r="H9" s="25">
        <f t="shared" si="1"/>
        <v>0.39999999999999991</v>
      </c>
    </row>
    <row r="10" spans="1:8" ht="15.95" customHeight="1">
      <c r="A10" s="16" t="s">
        <v>36</v>
      </c>
      <c r="B10" s="4">
        <f>'2020一般预计完成'!C10</f>
        <v>86178</v>
      </c>
      <c r="C10" s="4">
        <f>103059-1000</f>
        <v>102059</v>
      </c>
      <c r="D10" s="25">
        <f t="shared" si="0"/>
        <v>0.18428137111559795</v>
      </c>
      <c r="E10" s="63" t="s">
        <v>100</v>
      </c>
      <c r="F10" s="24">
        <f>'2020一般预计完成'!G10</f>
        <v>168</v>
      </c>
      <c r="G10" s="24">
        <f>168+30</f>
        <v>198</v>
      </c>
      <c r="H10" s="25">
        <f t="shared" si="1"/>
        <v>0.1785714285714286</v>
      </c>
    </row>
    <row r="11" spans="1:8" ht="15.95" customHeight="1">
      <c r="A11" s="16" t="s">
        <v>38</v>
      </c>
      <c r="B11" s="4">
        <f>'2020一般预计完成'!C11</f>
        <v>17206</v>
      </c>
      <c r="C11" s="4">
        <f>18087+500+86</f>
        <v>18673</v>
      </c>
      <c r="D11" s="25">
        <f t="shared" si="0"/>
        <v>8.5260955480646272E-2</v>
      </c>
      <c r="E11" s="63" t="s">
        <v>39</v>
      </c>
      <c r="F11" s="24">
        <f>'2020一般预计完成'!G11</f>
        <v>55015</v>
      </c>
      <c r="G11" s="24">
        <v>45015</v>
      </c>
      <c r="H11" s="25">
        <f t="shared" si="1"/>
        <v>-0.1817686085613015</v>
      </c>
    </row>
    <row r="12" spans="1:8" ht="15.95" customHeight="1">
      <c r="A12" s="16" t="s">
        <v>40</v>
      </c>
      <c r="B12" s="4">
        <f>'2020一般预计完成'!C12</f>
        <v>34263</v>
      </c>
      <c r="C12" s="4">
        <f>35703+500</f>
        <v>36203</v>
      </c>
      <c r="D12" s="25">
        <f t="shared" si="0"/>
        <v>5.6620844642909285E-2</v>
      </c>
      <c r="E12" s="63" t="s">
        <v>101</v>
      </c>
      <c r="F12" s="24">
        <f>'2020一般预计完成'!G12</f>
        <v>18125</v>
      </c>
      <c r="G12" s="24">
        <v>16500</v>
      </c>
      <c r="H12" s="25">
        <f t="shared" si="1"/>
        <v>-8.9655172413793061E-2</v>
      </c>
    </row>
    <row r="13" spans="1:8" ht="15.95" customHeight="1">
      <c r="A13" s="16" t="s">
        <v>42</v>
      </c>
      <c r="B13" s="4">
        <f>'2020一般预计完成'!C13</f>
        <v>17296</v>
      </c>
      <c r="C13" s="4">
        <v>20513</v>
      </c>
      <c r="D13" s="25">
        <f t="shared" si="0"/>
        <v>0.18599676225716921</v>
      </c>
      <c r="E13" s="63" t="s">
        <v>43</v>
      </c>
      <c r="F13" s="24">
        <f>'2020一般预计完成'!G13</f>
        <v>5138</v>
      </c>
      <c r="G13" s="24">
        <v>5000</v>
      </c>
      <c r="H13" s="25">
        <f t="shared" si="1"/>
        <v>-2.6858699883223092E-2</v>
      </c>
    </row>
    <row r="14" spans="1:8" ht="15.95" customHeight="1">
      <c r="A14" s="16" t="s">
        <v>44</v>
      </c>
      <c r="B14" s="4">
        <f>'2020一般预计完成'!C14</f>
        <v>15174</v>
      </c>
      <c r="C14" s="4">
        <f>15386-86</f>
        <v>15300</v>
      </c>
      <c r="D14" s="25">
        <f t="shared" si="0"/>
        <v>8.3036773428233346E-3</v>
      </c>
      <c r="E14" s="63" t="s">
        <v>45</v>
      </c>
      <c r="F14" s="24">
        <f>'2020一般预计完成'!G14</f>
        <v>12369</v>
      </c>
      <c r="G14" s="24">
        <v>28510</v>
      </c>
      <c r="H14" s="25">
        <f t="shared" si="1"/>
        <v>1.3049559382326783</v>
      </c>
    </row>
    <row r="15" spans="1:8" ht="15.95" customHeight="1">
      <c r="A15" s="16" t="s">
        <v>46</v>
      </c>
      <c r="B15" s="4">
        <f>'2020一般预计完成'!C15</f>
        <v>17946</v>
      </c>
      <c r="C15" s="4">
        <f>18928+300</f>
        <v>19228</v>
      </c>
      <c r="D15" s="25">
        <f t="shared" si="0"/>
        <v>7.1436531817675286E-2</v>
      </c>
      <c r="E15" s="63" t="s">
        <v>47</v>
      </c>
      <c r="F15" s="24">
        <f>'2020一般预计完成'!G15</f>
        <v>14216</v>
      </c>
      <c r="G15" s="24">
        <f>13987+2000</f>
        <v>15987</v>
      </c>
      <c r="H15" s="25">
        <f t="shared" si="1"/>
        <v>0.12457794034890268</v>
      </c>
    </row>
    <row r="16" spans="1:8" ht="15.95" customHeight="1">
      <c r="A16" s="16" t="s">
        <v>48</v>
      </c>
      <c r="B16" s="4">
        <f>'2020一般预计完成'!C16</f>
        <v>18068</v>
      </c>
      <c r="C16" s="4">
        <v>21692</v>
      </c>
      <c r="D16" s="25">
        <f t="shared" si="0"/>
        <v>0.20057560327651092</v>
      </c>
      <c r="E16" s="63" t="s">
        <v>49</v>
      </c>
      <c r="F16" s="24">
        <f>'2020一般预计完成'!G16</f>
        <v>6329</v>
      </c>
      <c r="G16" s="24">
        <v>3000</v>
      </c>
      <c r="H16" s="25">
        <f t="shared" si="1"/>
        <v>-0.52599146784642126</v>
      </c>
    </row>
    <row r="17" spans="1:8" ht="15.95" customHeight="1">
      <c r="A17" s="16" t="s">
        <v>102</v>
      </c>
      <c r="B17" s="4">
        <f>'2020一般预计完成'!C17</f>
        <v>16437</v>
      </c>
      <c r="C17" s="4">
        <f>15918-300</f>
        <v>15618</v>
      </c>
      <c r="D17" s="25">
        <f t="shared" si="0"/>
        <v>-4.9826610695382412E-2</v>
      </c>
      <c r="E17" s="63" t="s">
        <v>51</v>
      </c>
      <c r="F17" s="24">
        <f>'2020一般预计完成'!G17</f>
        <v>27132</v>
      </c>
      <c r="G17" s="24">
        <v>29512</v>
      </c>
      <c r="H17" s="25">
        <f t="shared" si="1"/>
        <v>8.7719298245614086E-2</v>
      </c>
    </row>
    <row r="18" spans="1:8" ht="15.95" customHeight="1">
      <c r="A18" s="13"/>
      <c r="B18" s="4"/>
      <c r="C18" s="4"/>
      <c r="D18" s="27"/>
      <c r="E18" s="63" t="s">
        <v>52</v>
      </c>
      <c r="F18" s="24"/>
      <c r="G18" s="24"/>
      <c r="H18" s="27"/>
    </row>
    <row r="19" spans="1:8" ht="15.95" customHeight="1">
      <c r="A19" s="13"/>
      <c r="B19" s="4"/>
      <c r="C19" s="4"/>
      <c r="D19" s="27"/>
      <c r="E19" s="63" t="s">
        <v>53</v>
      </c>
      <c r="F19" s="24"/>
      <c r="G19" s="24"/>
      <c r="H19" s="27"/>
    </row>
    <row r="20" spans="1:8" ht="15.95" customHeight="1">
      <c r="A20" s="13"/>
      <c r="B20" s="4"/>
      <c r="C20" s="4"/>
      <c r="D20" s="27"/>
      <c r="E20" s="63" t="s">
        <v>54</v>
      </c>
      <c r="F20" s="24"/>
      <c r="G20" s="24"/>
      <c r="H20" s="27"/>
    </row>
    <row r="21" spans="1:8" ht="15.95" customHeight="1">
      <c r="A21" s="62" t="s">
        <v>55</v>
      </c>
      <c r="B21" s="5">
        <f>SUM(B22:B26)</f>
        <v>24357</v>
      </c>
      <c r="C21" s="5">
        <f>SUM(C22:C26)</f>
        <v>26380</v>
      </c>
      <c r="D21" s="27">
        <f t="shared" si="0"/>
        <v>8.3056205608244005E-2</v>
      </c>
      <c r="E21" s="63" t="s">
        <v>103</v>
      </c>
      <c r="F21" s="24"/>
      <c r="G21" s="24"/>
      <c r="H21" s="27"/>
    </row>
    <row r="22" spans="1:8" ht="15.95" customHeight="1">
      <c r="A22" s="16" t="s">
        <v>57</v>
      </c>
      <c r="B22" s="4">
        <f>'2020一般预计完成'!C22</f>
        <v>24357</v>
      </c>
      <c r="C22" s="4">
        <v>25339</v>
      </c>
      <c r="D22" s="25">
        <f t="shared" si="0"/>
        <v>4.0316952005583717E-2</v>
      </c>
      <c r="E22" s="63" t="s">
        <v>58</v>
      </c>
      <c r="F22" s="24">
        <f>'2020一般预计完成'!G22</f>
        <v>11000</v>
      </c>
      <c r="G22" s="24">
        <v>11000</v>
      </c>
      <c r="H22" s="25">
        <f t="shared" si="1"/>
        <v>0</v>
      </c>
    </row>
    <row r="23" spans="1:8" ht="15.95" customHeight="1">
      <c r="A23" s="16" t="s">
        <v>59</v>
      </c>
      <c r="B23" s="4"/>
      <c r="C23" s="4"/>
      <c r="D23" s="25"/>
      <c r="E23" s="63" t="s">
        <v>60</v>
      </c>
      <c r="F23" s="24"/>
      <c r="G23" s="24"/>
      <c r="H23" s="27"/>
    </row>
    <row r="24" spans="1:8" ht="15.95" customHeight="1">
      <c r="A24" s="16" t="s">
        <v>61</v>
      </c>
      <c r="B24" s="4"/>
      <c r="C24" s="4"/>
      <c r="D24" s="25"/>
      <c r="E24" s="63" t="s">
        <v>62</v>
      </c>
      <c r="F24" s="24"/>
      <c r="G24" s="24"/>
      <c r="H24" s="27"/>
    </row>
    <row r="25" spans="1:8" ht="15.95" customHeight="1">
      <c r="A25" s="16" t="s">
        <v>63</v>
      </c>
      <c r="B25" s="4"/>
      <c r="C25" s="32"/>
      <c r="D25" s="25"/>
      <c r="E25" s="13" t="s">
        <v>64</v>
      </c>
      <c r="F25" s="24">
        <f>'2020一般预计完成'!G25</f>
        <v>1885</v>
      </c>
      <c r="G25" s="24">
        <v>577</v>
      </c>
      <c r="H25" s="25">
        <f t="shared" si="1"/>
        <v>-0.69389920424403184</v>
      </c>
    </row>
    <row r="26" spans="1:8" ht="15.95" customHeight="1">
      <c r="A26" s="16" t="s">
        <v>65</v>
      </c>
      <c r="B26" s="4">
        <f>'2020一般预计完成'!C26</f>
        <v>0</v>
      </c>
      <c r="C26" s="32">
        <v>1041</v>
      </c>
      <c r="D26" s="25" t="e">
        <f t="shared" si="0"/>
        <v>#DIV/0!</v>
      </c>
      <c r="E26" s="13" t="s">
        <v>66</v>
      </c>
      <c r="F26" s="24"/>
      <c r="G26" s="24"/>
      <c r="H26" s="32"/>
    </row>
  </sheetData>
  <mergeCells count="2">
    <mergeCell ref="A2:H2"/>
    <mergeCell ref="A3:H3"/>
  </mergeCells>
  <phoneticPr fontId="30" type="noConversion"/>
  <printOptions horizontalCentered="1"/>
  <pageMargins left="0.74803149606299202" right="0.74803149606299202" top="0.78740157480314998" bottom="0.78740157480314998" header="0.511811023622047" footer="0.511811023622047"/>
  <pageSetup paperSize="9" orientation="landscape" horizontalDpi="1200" verticalDpi="120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B5" sqref="B5:D12"/>
    </sheetView>
  </sheetViews>
  <sheetFormatPr defaultColWidth="9" defaultRowHeight="15"/>
  <cols>
    <col min="1" max="1" width="30.875" style="1" customWidth="1"/>
    <col min="2" max="2" width="21.5" style="2" customWidth="1"/>
    <col min="3" max="3" width="37" style="1" customWidth="1"/>
    <col min="4" max="4" width="23.875" style="2" customWidth="1"/>
    <col min="5" max="16384" width="9" style="1"/>
  </cols>
  <sheetData>
    <row r="1" spans="1:4">
      <c r="A1" s="3" t="s">
        <v>104</v>
      </c>
    </row>
    <row r="2" spans="1:4" ht="41.1" customHeight="1">
      <c r="A2" s="70" t="s">
        <v>105</v>
      </c>
      <c r="B2" s="71"/>
      <c r="C2" s="71"/>
      <c r="D2" s="71"/>
    </row>
    <row r="3" spans="1:4" ht="27" customHeight="1">
      <c r="A3" s="72" t="s">
        <v>19</v>
      </c>
      <c r="B3" s="72"/>
      <c r="C3" s="72"/>
      <c r="D3" s="72"/>
    </row>
    <row r="4" spans="1:4" ht="33.950000000000003" customHeight="1">
      <c r="A4" s="59" t="s">
        <v>106</v>
      </c>
      <c r="B4" s="59" t="s">
        <v>75</v>
      </c>
      <c r="C4" s="59" t="s">
        <v>106</v>
      </c>
      <c r="D4" s="59" t="s">
        <v>107</v>
      </c>
    </row>
    <row r="5" spans="1:4" ht="33.950000000000003" customHeight="1">
      <c r="A5" s="16" t="s">
        <v>76</v>
      </c>
      <c r="B5" s="4">
        <f>'2021一般收支'!C5</f>
        <v>521389</v>
      </c>
      <c r="C5" s="16" t="s">
        <v>77</v>
      </c>
      <c r="D5" s="4">
        <f>'2021一般收支'!G5</f>
        <v>271274</v>
      </c>
    </row>
    <row r="6" spans="1:4" ht="33.950000000000003" customHeight="1">
      <c r="A6" s="16" t="s">
        <v>78</v>
      </c>
      <c r="B6" s="4">
        <v>58000</v>
      </c>
      <c r="C6" s="16" t="s">
        <v>79</v>
      </c>
      <c r="D6" s="4">
        <f>B12-D5</f>
        <v>308115</v>
      </c>
    </row>
    <row r="7" spans="1:4" ht="33.950000000000003" customHeight="1">
      <c r="A7" s="16" t="s">
        <v>80</v>
      </c>
      <c r="B7" s="4"/>
      <c r="C7" s="16" t="s">
        <v>81</v>
      </c>
      <c r="D7" s="59"/>
    </row>
    <row r="8" spans="1:4" ht="33.950000000000003" customHeight="1">
      <c r="A8" s="16" t="s">
        <v>82</v>
      </c>
      <c r="B8" s="4"/>
      <c r="C8" s="16"/>
      <c r="D8" s="59"/>
    </row>
    <row r="9" spans="1:4" ht="33.950000000000003" customHeight="1">
      <c r="A9" s="13"/>
      <c r="B9" s="4"/>
      <c r="C9" s="16" t="s">
        <v>83</v>
      </c>
      <c r="D9" s="59"/>
    </row>
    <row r="10" spans="1:4" ht="33.950000000000003" customHeight="1">
      <c r="A10" s="16" t="s">
        <v>84</v>
      </c>
      <c r="B10" s="4"/>
      <c r="C10" s="13" t="s">
        <v>85</v>
      </c>
      <c r="D10" s="59"/>
    </row>
    <row r="11" spans="1:4" ht="33.950000000000003" customHeight="1">
      <c r="A11" s="16" t="s">
        <v>86</v>
      </c>
      <c r="B11" s="4"/>
      <c r="C11" s="16" t="s">
        <v>87</v>
      </c>
      <c r="D11" s="59"/>
    </row>
    <row r="12" spans="1:4" ht="33.950000000000003" customHeight="1">
      <c r="A12" s="60" t="s">
        <v>88</v>
      </c>
      <c r="B12" s="60">
        <f>SUM(B5:B11)</f>
        <v>579389</v>
      </c>
      <c r="C12" s="60" t="s">
        <v>89</v>
      </c>
      <c r="D12" s="60">
        <f>SUM(D5:D11)</f>
        <v>579389</v>
      </c>
    </row>
  </sheetData>
  <mergeCells count="2">
    <mergeCell ref="A2:D2"/>
    <mergeCell ref="A3:D3"/>
  </mergeCells>
  <phoneticPr fontId="30" type="noConversion"/>
  <printOptions horizontalCentered="1"/>
  <pageMargins left="0.75" right="0.75" top="0.98" bottom="0.98" header="0.51" footer="0.51"/>
  <pageSetup paperSize="9" orientation="landscape" horizontalDpi="1200" verticalDpi="12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69"/>
  <sheetViews>
    <sheetView view="pageBreakPreview" topLeftCell="A55" zoomScaleSheetLayoutView="100" workbookViewId="0">
      <selection activeCell="K64" sqref="K64:K69"/>
    </sheetView>
  </sheetViews>
  <sheetFormatPr defaultColWidth="9" defaultRowHeight="15"/>
  <cols>
    <col min="1" max="1" width="36" style="1" customWidth="1"/>
    <col min="2" max="2" width="12.75" style="2" customWidth="1"/>
    <col min="3" max="3" width="11" style="2" customWidth="1"/>
    <col min="4" max="4" width="10.375" style="2" customWidth="1"/>
    <col min="5" max="5" width="7.75" style="2" customWidth="1"/>
    <col min="6" max="6" width="9" style="2"/>
    <col min="7" max="7" width="11.25" style="2" customWidth="1"/>
    <col min="8" max="8" width="11.5" style="2" customWidth="1"/>
    <col min="9" max="9" width="11.375" style="2" customWidth="1"/>
    <col min="10" max="10" width="9.625" style="2" customWidth="1"/>
    <col min="11" max="11" width="9" style="2"/>
    <col min="12" max="16384" width="9" style="1"/>
  </cols>
  <sheetData>
    <row r="1" spans="1:11">
      <c r="A1" s="3" t="s">
        <v>108</v>
      </c>
    </row>
    <row r="2" spans="1:11" ht="27">
      <c r="A2" s="70" t="s">
        <v>109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>
      <c r="A3" s="72" t="s">
        <v>19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spans="1:11" ht="17.25" customHeight="1">
      <c r="A4" s="74" t="s">
        <v>110</v>
      </c>
      <c r="B4" s="74" t="s">
        <v>111</v>
      </c>
      <c r="C4" s="74"/>
      <c r="D4" s="74"/>
      <c r="E4" s="74"/>
      <c r="F4" s="74"/>
      <c r="G4" s="74"/>
      <c r="H4" s="74" t="s">
        <v>112</v>
      </c>
      <c r="I4" s="74"/>
      <c r="J4" s="74"/>
      <c r="K4" s="74"/>
    </row>
    <row r="5" spans="1:11" ht="42.75">
      <c r="A5" s="74"/>
      <c r="B5" s="4" t="s">
        <v>113</v>
      </c>
      <c r="C5" s="4" t="s">
        <v>114</v>
      </c>
      <c r="D5" s="4" t="s">
        <v>115</v>
      </c>
      <c r="E5" s="4" t="s">
        <v>116</v>
      </c>
      <c r="F5" s="4" t="s">
        <v>117</v>
      </c>
      <c r="G5" s="4" t="s">
        <v>118</v>
      </c>
      <c r="H5" s="4" t="s">
        <v>113</v>
      </c>
      <c r="I5" s="4" t="s">
        <v>119</v>
      </c>
      <c r="J5" s="4" t="s">
        <v>120</v>
      </c>
      <c r="K5" s="4" t="s">
        <v>121</v>
      </c>
    </row>
    <row r="6" spans="1:11" ht="21" customHeight="1">
      <c r="A6" s="19" t="s">
        <v>122</v>
      </c>
      <c r="B6" s="48">
        <f t="shared" ref="B6:J6" si="0">SUM(B7:B69)</f>
        <v>116529.106</v>
      </c>
      <c r="C6" s="48">
        <f t="shared" si="0"/>
        <v>111254.9</v>
      </c>
      <c r="D6" s="48">
        <f t="shared" si="0"/>
        <v>3585.6460000000002</v>
      </c>
      <c r="E6" s="48">
        <f t="shared" si="0"/>
        <v>0</v>
      </c>
      <c r="F6" s="48">
        <f t="shared" si="0"/>
        <v>0</v>
      </c>
      <c r="G6" s="48">
        <f t="shared" si="0"/>
        <v>1688.56</v>
      </c>
      <c r="H6" s="48">
        <f t="shared" si="0"/>
        <v>116529.106</v>
      </c>
      <c r="I6" s="48">
        <f t="shared" si="0"/>
        <v>112943.46</v>
      </c>
      <c r="J6" s="48">
        <f t="shared" si="0"/>
        <v>3585.6460000000002</v>
      </c>
      <c r="K6" s="48">
        <f>SUM(K7:K68)</f>
        <v>0</v>
      </c>
    </row>
    <row r="7" spans="1:11" ht="21" customHeight="1">
      <c r="A7" s="19" t="s">
        <v>123</v>
      </c>
      <c r="B7" s="48">
        <f>SUM(C7:G7)</f>
        <v>17250.18</v>
      </c>
      <c r="C7" s="48">
        <f>I7</f>
        <v>17068.18</v>
      </c>
      <c r="D7" s="48">
        <f>J7</f>
        <v>182</v>
      </c>
      <c r="E7" s="48"/>
      <c r="F7" s="48"/>
      <c r="G7" s="48"/>
      <c r="H7" s="48">
        <f>SUM(I7:K7)</f>
        <v>17250.18</v>
      </c>
      <c r="I7" s="55">
        <v>17068.18</v>
      </c>
      <c r="J7" s="55">
        <v>182</v>
      </c>
      <c r="K7" s="48"/>
    </row>
    <row r="8" spans="1:11" ht="21" customHeight="1">
      <c r="A8" s="19" t="s">
        <v>124</v>
      </c>
      <c r="B8" s="48">
        <f t="shared" ref="B8:B69" si="1">SUM(C8:G8)</f>
        <v>11.88</v>
      </c>
      <c r="C8" s="48">
        <f t="shared" ref="C8:C69" si="2">I8</f>
        <v>11.88</v>
      </c>
      <c r="D8" s="48">
        <f t="shared" ref="D8:D69" si="3">J8</f>
        <v>0</v>
      </c>
      <c r="E8" s="48"/>
      <c r="F8" s="48"/>
      <c r="G8" s="48"/>
      <c r="H8" s="48">
        <f t="shared" ref="H8:H69" si="4">SUM(I8:K8)</f>
        <v>11.88</v>
      </c>
      <c r="I8" s="55">
        <v>11.88</v>
      </c>
      <c r="J8" s="55"/>
      <c r="K8" s="48"/>
    </row>
    <row r="9" spans="1:11" ht="21" customHeight="1">
      <c r="A9" s="19" t="s">
        <v>125</v>
      </c>
      <c r="B9" s="48">
        <f t="shared" si="1"/>
        <v>192.32</v>
      </c>
      <c r="C9" s="48">
        <f t="shared" si="2"/>
        <v>20.52</v>
      </c>
      <c r="D9" s="48">
        <f t="shared" si="3"/>
        <v>171.8</v>
      </c>
      <c r="E9" s="48"/>
      <c r="F9" s="48"/>
      <c r="G9" s="48"/>
      <c r="H9" s="48">
        <f t="shared" si="4"/>
        <v>192.32</v>
      </c>
      <c r="I9" s="55">
        <v>20.52</v>
      </c>
      <c r="J9" s="55">
        <v>171.8</v>
      </c>
      <c r="K9" s="48"/>
    </row>
    <row r="10" spans="1:11" ht="21" customHeight="1">
      <c r="A10" s="19" t="s">
        <v>126</v>
      </c>
      <c r="B10" s="48">
        <f t="shared" si="1"/>
        <v>257.12</v>
      </c>
      <c r="C10" s="48">
        <f t="shared" si="2"/>
        <v>15.12</v>
      </c>
      <c r="D10" s="48">
        <f t="shared" si="3"/>
        <v>242</v>
      </c>
      <c r="E10" s="48"/>
      <c r="F10" s="48"/>
      <c r="G10" s="48"/>
      <c r="H10" s="48">
        <f t="shared" si="4"/>
        <v>257.12</v>
      </c>
      <c r="I10" s="55">
        <v>15.12</v>
      </c>
      <c r="J10" s="55">
        <v>242</v>
      </c>
      <c r="K10" s="48"/>
    </row>
    <row r="11" spans="1:11" ht="21" customHeight="1">
      <c r="A11" s="19" t="s">
        <v>127</v>
      </c>
      <c r="B11" s="48">
        <f t="shared" si="1"/>
        <v>108.9</v>
      </c>
      <c r="C11" s="48">
        <f t="shared" si="2"/>
        <v>11.88</v>
      </c>
      <c r="D11" s="48">
        <f t="shared" si="3"/>
        <v>97.02</v>
      </c>
      <c r="E11" s="48"/>
      <c r="F11" s="48"/>
      <c r="G11" s="48"/>
      <c r="H11" s="48">
        <f t="shared" si="4"/>
        <v>108.9</v>
      </c>
      <c r="I11" s="55">
        <v>11.88</v>
      </c>
      <c r="J11" s="55">
        <v>97.02</v>
      </c>
      <c r="K11" s="48"/>
    </row>
    <row r="12" spans="1:11" ht="21" customHeight="1">
      <c r="A12" s="19" t="s">
        <v>128</v>
      </c>
      <c r="B12" s="48">
        <f t="shared" si="1"/>
        <v>101.96</v>
      </c>
      <c r="C12" s="48">
        <f t="shared" si="2"/>
        <v>66.959999999999994</v>
      </c>
      <c r="D12" s="48">
        <f t="shared" si="3"/>
        <v>35</v>
      </c>
      <c r="E12" s="48"/>
      <c r="F12" s="48"/>
      <c r="G12" s="48"/>
      <c r="H12" s="48">
        <f t="shared" si="4"/>
        <v>101.96</v>
      </c>
      <c r="I12" s="55">
        <v>66.959999999999994</v>
      </c>
      <c r="J12" s="55">
        <v>35</v>
      </c>
      <c r="K12" s="48"/>
    </row>
    <row r="13" spans="1:11" ht="21" customHeight="1">
      <c r="A13" s="19" t="s">
        <v>129</v>
      </c>
      <c r="B13" s="48">
        <f t="shared" si="1"/>
        <v>43.32</v>
      </c>
      <c r="C13" s="48">
        <f t="shared" si="2"/>
        <v>20.52</v>
      </c>
      <c r="D13" s="48">
        <f t="shared" si="3"/>
        <v>22.8</v>
      </c>
      <c r="E13" s="48"/>
      <c r="F13" s="48"/>
      <c r="G13" s="48"/>
      <c r="H13" s="48">
        <f t="shared" si="4"/>
        <v>43.32</v>
      </c>
      <c r="I13" s="55">
        <v>20.52</v>
      </c>
      <c r="J13" s="55">
        <v>22.8</v>
      </c>
      <c r="K13" s="48"/>
    </row>
    <row r="14" spans="1:11" ht="21" customHeight="1">
      <c r="A14" s="19" t="s">
        <v>130</v>
      </c>
      <c r="B14" s="48">
        <f t="shared" si="1"/>
        <v>59.49</v>
      </c>
      <c r="C14" s="48">
        <f t="shared" si="2"/>
        <v>59.49</v>
      </c>
      <c r="D14" s="48">
        <f t="shared" si="3"/>
        <v>0</v>
      </c>
      <c r="E14" s="48"/>
      <c r="F14" s="48"/>
      <c r="G14" s="48"/>
      <c r="H14" s="48">
        <f t="shared" si="4"/>
        <v>59.49</v>
      </c>
      <c r="I14" s="55">
        <v>59.49</v>
      </c>
      <c r="J14" s="55"/>
      <c r="K14" s="48"/>
    </row>
    <row r="15" spans="1:11" ht="21" customHeight="1">
      <c r="A15" s="19" t="s">
        <v>131</v>
      </c>
      <c r="B15" s="48">
        <f t="shared" si="1"/>
        <v>33.479999999999997</v>
      </c>
      <c r="C15" s="48">
        <f t="shared" si="2"/>
        <v>33.479999999999997</v>
      </c>
      <c r="D15" s="48">
        <f t="shared" si="3"/>
        <v>0</v>
      </c>
      <c r="E15" s="48"/>
      <c r="F15" s="48"/>
      <c r="G15" s="48"/>
      <c r="H15" s="48">
        <f t="shared" si="4"/>
        <v>33.479999999999997</v>
      </c>
      <c r="I15" s="55">
        <v>33.479999999999997</v>
      </c>
      <c r="J15" s="55"/>
      <c r="K15" s="48"/>
    </row>
    <row r="16" spans="1:11" ht="21" customHeight="1">
      <c r="A16" s="19" t="s">
        <v>132</v>
      </c>
      <c r="B16" s="48">
        <f t="shared" si="1"/>
        <v>19.350000000000001</v>
      </c>
      <c r="C16" s="48">
        <f t="shared" si="2"/>
        <v>10.8</v>
      </c>
      <c r="D16" s="48">
        <f t="shared" si="3"/>
        <v>8.5500000000000007</v>
      </c>
      <c r="E16" s="48"/>
      <c r="F16" s="48"/>
      <c r="G16" s="48"/>
      <c r="H16" s="48">
        <f t="shared" si="4"/>
        <v>19.350000000000001</v>
      </c>
      <c r="I16" s="55">
        <v>10.8</v>
      </c>
      <c r="J16" s="55">
        <v>8.5500000000000007</v>
      </c>
      <c r="K16" s="48"/>
    </row>
    <row r="17" spans="1:11" ht="21" customHeight="1">
      <c r="A17" s="19" t="s">
        <v>133</v>
      </c>
      <c r="B17" s="48">
        <f t="shared" si="1"/>
        <v>245.32</v>
      </c>
      <c r="C17" s="48">
        <f t="shared" si="2"/>
        <v>104.31</v>
      </c>
      <c r="D17" s="48">
        <f t="shared" si="3"/>
        <v>141.01</v>
      </c>
      <c r="E17" s="48"/>
      <c r="F17" s="48"/>
      <c r="G17" s="48"/>
      <c r="H17" s="48">
        <f t="shared" si="4"/>
        <v>245.32</v>
      </c>
      <c r="I17" s="55">
        <v>104.31</v>
      </c>
      <c r="J17" s="55">
        <v>141.01</v>
      </c>
      <c r="K17" s="48"/>
    </row>
    <row r="18" spans="1:11" ht="21" customHeight="1">
      <c r="A18" s="54" t="s">
        <v>134</v>
      </c>
      <c r="B18" s="48">
        <f t="shared" si="1"/>
        <v>53.04</v>
      </c>
      <c r="C18" s="48">
        <f t="shared" si="2"/>
        <v>14.04</v>
      </c>
      <c r="D18" s="48">
        <f t="shared" si="3"/>
        <v>39</v>
      </c>
      <c r="E18" s="55"/>
      <c r="F18" s="55"/>
      <c r="G18" s="55"/>
      <c r="H18" s="48">
        <f t="shared" si="4"/>
        <v>53.04</v>
      </c>
      <c r="I18" s="55">
        <v>14.04</v>
      </c>
      <c r="J18" s="55">
        <v>39</v>
      </c>
      <c r="K18" s="55"/>
    </row>
    <row r="19" spans="1:11" ht="21" customHeight="1">
      <c r="A19" s="54" t="s">
        <v>135</v>
      </c>
      <c r="B19" s="48">
        <f t="shared" si="1"/>
        <v>110.07</v>
      </c>
      <c r="C19" s="48">
        <f t="shared" si="2"/>
        <v>94.87</v>
      </c>
      <c r="D19" s="48">
        <f t="shared" si="3"/>
        <v>15.2</v>
      </c>
      <c r="E19" s="55"/>
      <c r="F19" s="55"/>
      <c r="G19" s="55"/>
      <c r="H19" s="48">
        <f t="shared" si="4"/>
        <v>110.07</v>
      </c>
      <c r="I19" s="55">
        <v>94.87</v>
      </c>
      <c r="J19" s="55">
        <v>15.2</v>
      </c>
      <c r="K19" s="55"/>
    </row>
    <row r="20" spans="1:11" ht="21" customHeight="1">
      <c r="A20" s="54" t="s">
        <v>136</v>
      </c>
      <c r="B20" s="48">
        <f t="shared" si="1"/>
        <v>356.34</v>
      </c>
      <c r="C20" s="48">
        <f t="shared" si="2"/>
        <v>312.33999999999997</v>
      </c>
      <c r="D20" s="48">
        <f t="shared" si="3"/>
        <v>44</v>
      </c>
      <c r="E20" s="55"/>
      <c r="F20" s="55"/>
      <c r="G20" s="55"/>
      <c r="H20" s="48">
        <f t="shared" si="4"/>
        <v>356.34</v>
      </c>
      <c r="I20" s="55">
        <v>312.33999999999997</v>
      </c>
      <c r="J20" s="55">
        <v>44</v>
      </c>
      <c r="K20" s="55"/>
    </row>
    <row r="21" spans="1:11" ht="21" customHeight="1">
      <c r="A21" s="54" t="s">
        <v>137</v>
      </c>
      <c r="B21" s="48">
        <f t="shared" si="1"/>
        <v>246.93</v>
      </c>
      <c r="C21" s="48">
        <f t="shared" si="2"/>
        <v>213.93</v>
      </c>
      <c r="D21" s="48">
        <f t="shared" si="3"/>
        <v>33</v>
      </c>
      <c r="E21" s="56"/>
      <c r="F21" s="56"/>
      <c r="G21" s="56"/>
      <c r="H21" s="48">
        <f t="shared" si="4"/>
        <v>246.93</v>
      </c>
      <c r="I21" s="55">
        <v>213.93</v>
      </c>
      <c r="J21" s="55">
        <v>33</v>
      </c>
      <c r="K21" s="56"/>
    </row>
    <row r="22" spans="1:11" ht="21" customHeight="1">
      <c r="A22" s="54" t="s">
        <v>138</v>
      </c>
      <c r="B22" s="48">
        <f t="shared" si="1"/>
        <v>284.95</v>
      </c>
      <c r="C22" s="48">
        <f t="shared" si="2"/>
        <v>281.95</v>
      </c>
      <c r="D22" s="48">
        <f t="shared" si="3"/>
        <v>3</v>
      </c>
      <c r="E22" s="56"/>
      <c r="F22" s="56"/>
      <c r="G22" s="56"/>
      <c r="H22" s="48">
        <f t="shared" si="4"/>
        <v>284.95</v>
      </c>
      <c r="I22" s="55">
        <v>281.95</v>
      </c>
      <c r="J22" s="55">
        <v>3</v>
      </c>
      <c r="K22" s="56"/>
    </row>
    <row r="23" spans="1:11">
      <c r="A23" s="13" t="s">
        <v>139</v>
      </c>
      <c r="B23" s="48">
        <f t="shared" si="1"/>
        <v>493.19</v>
      </c>
      <c r="C23" s="48">
        <f t="shared" si="2"/>
        <v>491.4</v>
      </c>
      <c r="D23" s="48">
        <f t="shared" si="3"/>
        <v>1.79</v>
      </c>
      <c r="E23" s="56"/>
      <c r="F23" s="56"/>
      <c r="G23" s="56"/>
      <c r="H23" s="48">
        <f t="shared" si="4"/>
        <v>493.19</v>
      </c>
      <c r="I23" s="56">
        <v>491.4</v>
      </c>
      <c r="J23" s="55">
        <v>1.79</v>
      </c>
      <c r="K23" s="56"/>
    </row>
    <row r="24" spans="1:11">
      <c r="A24" s="11" t="s">
        <v>140</v>
      </c>
      <c r="B24" s="48">
        <f t="shared" si="1"/>
        <v>600.22</v>
      </c>
      <c r="C24" s="48">
        <f>I24-G24</f>
        <v>480.22</v>
      </c>
      <c r="D24" s="48">
        <f t="shared" si="3"/>
        <v>0</v>
      </c>
      <c r="E24" s="56"/>
      <c r="F24" s="56"/>
      <c r="G24" s="56">
        <v>120</v>
      </c>
      <c r="H24" s="48">
        <f t="shared" si="4"/>
        <v>600.22</v>
      </c>
      <c r="I24" s="56">
        <v>600.22</v>
      </c>
      <c r="J24" s="56"/>
      <c r="K24" s="56"/>
    </row>
    <row r="25" spans="1:11">
      <c r="A25" s="13" t="s">
        <v>141</v>
      </c>
      <c r="B25" s="48">
        <f t="shared" si="1"/>
        <v>5093.76</v>
      </c>
      <c r="C25" s="48">
        <f t="shared" si="2"/>
        <v>4954.76</v>
      </c>
      <c r="D25" s="48">
        <f t="shared" si="3"/>
        <v>139</v>
      </c>
      <c r="E25" s="56"/>
      <c r="F25" s="56"/>
      <c r="G25" s="56"/>
      <c r="H25" s="48">
        <f t="shared" si="4"/>
        <v>5093.76</v>
      </c>
      <c r="I25" s="56">
        <v>4954.76</v>
      </c>
      <c r="J25" s="56">
        <v>139</v>
      </c>
      <c r="K25" s="56"/>
    </row>
    <row r="26" spans="1:11">
      <c r="A26" s="13" t="s">
        <v>142</v>
      </c>
      <c r="B26" s="48">
        <f t="shared" si="1"/>
        <v>3038.22</v>
      </c>
      <c r="C26" s="48">
        <f t="shared" si="2"/>
        <v>2928.22</v>
      </c>
      <c r="D26" s="48">
        <f t="shared" si="3"/>
        <v>110</v>
      </c>
      <c r="E26" s="56"/>
      <c r="F26" s="56"/>
      <c r="G26" s="56"/>
      <c r="H26" s="48">
        <f t="shared" si="4"/>
        <v>3038.22</v>
      </c>
      <c r="I26" s="56">
        <v>2928.22</v>
      </c>
      <c r="J26" s="56">
        <v>110</v>
      </c>
      <c r="K26" s="56"/>
    </row>
    <row r="27" spans="1:11">
      <c r="A27" s="13" t="s">
        <v>143</v>
      </c>
      <c r="B27" s="48">
        <f t="shared" si="1"/>
        <v>300.75</v>
      </c>
      <c r="C27" s="48">
        <f t="shared" si="2"/>
        <v>269.75</v>
      </c>
      <c r="D27" s="48">
        <f t="shared" si="3"/>
        <v>31</v>
      </c>
      <c r="E27" s="56"/>
      <c r="F27" s="56"/>
      <c r="G27" s="56"/>
      <c r="H27" s="48">
        <f t="shared" si="4"/>
        <v>300.75</v>
      </c>
      <c r="I27" s="56">
        <v>269.75</v>
      </c>
      <c r="J27" s="56">
        <v>31</v>
      </c>
      <c r="K27" s="56"/>
    </row>
    <row r="28" spans="1:11">
      <c r="A28" s="13" t="s">
        <v>144</v>
      </c>
      <c r="B28" s="48">
        <f t="shared" si="1"/>
        <v>3556.67</v>
      </c>
      <c r="C28" s="48">
        <f t="shared" si="2"/>
        <v>3540.67</v>
      </c>
      <c r="D28" s="48">
        <f t="shared" si="3"/>
        <v>16</v>
      </c>
      <c r="E28" s="56"/>
      <c r="F28" s="56"/>
      <c r="G28" s="56"/>
      <c r="H28" s="48">
        <f t="shared" si="4"/>
        <v>3556.67</v>
      </c>
      <c r="I28" s="56">
        <v>3540.67</v>
      </c>
      <c r="J28" s="56">
        <v>16</v>
      </c>
      <c r="K28" s="56"/>
    </row>
    <row r="29" spans="1:11">
      <c r="A29" s="13" t="s">
        <v>145</v>
      </c>
      <c r="B29" s="48">
        <f t="shared" si="1"/>
        <v>4304.6099999999997</v>
      </c>
      <c r="C29" s="48">
        <f t="shared" si="2"/>
        <v>4288.6099999999997</v>
      </c>
      <c r="D29" s="48">
        <f t="shared" si="3"/>
        <v>16</v>
      </c>
      <c r="E29" s="56"/>
      <c r="F29" s="56"/>
      <c r="G29" s="56"/>
      <c r="H29" s="48">
        <f t="shared" si="4"/>
        <v>4304.6099999999997</v>
      </c>
      <c r="I29" s="56">
        <v>4288.6099999999997</v>
      </c>
      <c r="J29" s="56">
        <v>16</v>
      </c>
      <c r="K29" s="56"/>
    </row>
    <row r="30" spans="1:11">
      <c r="A30" s="13" t="s">
        <v>146</v>
      </c>
      <c r="B30" s="48">
        <f t="shared" si="1"/>
        <v>1235.81</v>
      </c>
      <c r="C30" s="48">
        <f>I30-G30</f>
        <v>897.81</v>
      </c>
      <c r="D30" s="48">
        <f t="shared" si="3"/>
        <v>20</v>
      </c>
      <c r="E30" s="56"/>
      <c r="F30" s="56"/>
      <c r="G30" s="56">
        <v>318</v>
      </c>
      <c r="H30" s="48">
        <f t="shared" si="4"/>
        <v>1235.81</v>
      </c>
      <c r="I30" s="56">
        <v>1215.81</v>
      </c>
      <c r="J30" s="56">
        <v>20</v>
      </c>
      <c r="K30" s="56"/>
    </row>
    <row r="31" spans="1:11">
      <c r="A31" s="13" t="s">
        <v>147</v>
      </c>
      <c r="B31" s="48">
        <f t="shared" si="1"/>
        <v>2010.3</v>
      </c>
      <c r="C31" s="48">
        <f t="shared" si="2"/>
        <v>1990.3</v>
      </c>
      <c r="D31" s="48">
        <f t="shared" si="3"/>
        <v>20</v>
      </c>
      <c r="E31" s="56"/>
      <c r="F31" s="56"/>
      <c r="G31" s="56"/>
      <c r="H31" s="48">
        <f t="shared" si="4"/>
        <v>2010.3</v>
      </c>
      <c r="I31" s="56">
        <v>1990.3</v>
      </c>
      <c r="J31" s="56">
        <v>20</v>
      </c>
      <c r="K31" s="56"/>
    </row>
    <row r="32" spans="1:11">
      <c r="A32" s="13" t="s">
        <v>148</v>
      </c>
      <c r="B32" s="48">
        <f t="shared" si="1"/>
        <v>484.89</v>
      </c>
      <c r="C32" s="48">
        <f t="shared" si="2"/>
        <v>359.89</v>
      </c>
      <c r="D32" s="48">
        <f t="shared" si="3"/>
        <v>125</v>
      </c>
      <c r="E32" s="56"/>
      <c r="F32" s="56"/>
      <c r="G32" s="56"/>
      <c r="H32" s="48">
        <f t="shared" si="4"/>
        <v>484.89</v>
      </c>
      <c r="I32" s="56">
        <v>359.89</v>
      </c>
      <c r="J32" s="56">
        <v>125</v>
      </c>
      <c r="K32" s="56"/>
    </row>
    <row r="33" spans="1:11">
      <c r="A33" s="13" t="s">
        <v>149</v>
      </c>
      <c r="B33" s="48">
        <f t="shared" si="1"/>
        <v>27.76</v>
      </c>
      <c r="C33" s="48">
        <f t="shared" si="2"/>
        <v>27.76</v>
      </c>
      <c r="D33" s="48">
        <f t="shared" si="3"/>
        <v>0</v>
      </c>
      <c r="E33" s="56"/>
      <c r="F33" s="56"/>
      <c r="G33" s="56"/>
      <c r="H33" s="48">
        <f t="shared" si="4"/>
        <v>27.76</v>
      </c>
      <c r="I33" s="56">
        <v>27.76</v>
      </c>
      <c r="J33" s="56"/>
      <c r="K33" s="56"/>
    </row>
    <row r="34" spans="1:11">
      <c r="A34" s="13" t="s">
        <v>150</v>
      </c>
      <c r="B34" s="48">
        <f t="shared" si="1"/>
        <v>35.92</v>
      </c>
      <c r="C34" s="48">
        <f t="shared" si="2"/>
        <v>22.92</v>
      </c>
      <c r="D34" s="48">
        <f t="shared" si="3"/>
        <v>13</v>
      </c>
      <c r="E34" s="56"/>
      <c r="F34" s="56"/>
      <c r="G34" s="56"/>
      <c r="H34" s="48">
        <f t="shared" si="4"/>
        <v>35.92</v>
      </c>
      <c r="I34" s="56">
        <v>22.92</v>
      </c>
      <c r="J34" s="56">
        <v>13</v>
      </c>
      <c r="K34" s="56"/>
    </row>
    <row r="35" spans="1:11">
      <c r="A35" s="13" t="s">
        <v>151</v>
      </c>
      <c r="B35" s="48">
        <f t="shared" si="1"/>
        <v>300</v>
      </c>
      <c r="C35" s="48">
        <f t="shared" si="2"/>
        <v>300</v>
      </c>
      <c r="D35" s="48">
        <f t="shared" si="3"/>
        <v>0</v>
      </c>
      <c r="E35" s="56"/>
      <c r="F35" s="56"/>
      <c r="G35" s="56"/>
      <c r="H35" s="48">
        <f t="shared" si="4"/>
        <v>300</v>
      </c>
      <c r="I35" s="56">
        <v>300</v>
      </c>
      <c r="J35" s="56"/>
      <c r="K35" s="56"/>
    </row>
    <row r="36" spans="1:11">
      <c r="A36" s="13" t="s">
        <v>152</v>
      </c>
      <c r="B36" s="48">
        <f t="shared" si="1"/>
        <v>5172.99</v>
      </c>
      <c r="C36" s="48">
        <f t="shared" si="2"/>
        <v>4965.01</v>
      </c>
      <c r="D36" s="48">
        <f t="shared" si="3"/>
        <v>207.98</v>
      </c>
      <c r="E36" s="56"/>
      <c r="F36" s="56"/>
      <c r="G36" s="56"/>
      <c r="H36" s="48">
        <f t="shared" si="4"/>
        <v>5172.99</v>
      </c>
      <c r="I36" s="56">
        <v>4965.01</v>
      </c>
      <c r="J36" s="56">
        <v>207.98</v>
      </c>
      <c r="K36" s="56"/>
    </row>
    <row r="37" spans="1:11">
      <c r="A37" s="13" t="s">
        <v>153</v>
      </c>
      <c r="B37" s="48">
        <f t="shared" si="1"/>
        <v>9274.73</v>
      </c>
      <c r="C37" s="48">
        <f t="shared" si="2"/>
        <v>9211.0300000000007</v>
      </c>
      <c r="D37" s="48">
        <f t="shared" si="3"/>
        <v>63.7</v>
      </c>
      <c r="E37" s="56"/>
      <c r="F37" s="56"/>
      <c r="G37" s="56"/>
      <c r="H37" s="48">
        <f t="shared" si="4"/>
        <v>9274.73</v>
      </c>
      <c r="I37" s="56">
        <v>9211.0300000000007</v>
      </c>
      <c r="J37" s="56">
        <v>63.7</v>
      </c>
      <c r="K37" s="56"/>
    </row>
    <row r="38" spans="1:11">
      <c r="A38" s="13" t="s">
        <v>154</v>
      </c>
      <c r="B38" s="48">
        <f t="shared" si="1"/>
        <v>2510.5500000000002</v>
      </c>
      <c r="C38" s="48">
        <f t="shared" si="2"/>
        <v>2405.5500000000002</v>
      </c>
      <c r="D38" s="48">
        <f t="shared" si="3"/>
        <v>105</v>
      </c>
      <c r="E38" s="56"/>
      <c r="F38" s="56"/>
      <c r="G38" s="56"/>
      <c r="H38" s="48">
        <f t="shared" si="4"/>
        <v>2510.5500000000002</v>
      </c>
      <c r="I38" s="56">
        <v>2405.5500000000002</v>
      </c>
      <c r="J38" s="56">
        <v>105</v>
      </c>
      <c r="K38" s="56"/>
    </row>
    <row r="39" spans="1:11">
      <c r="A39" s="13" t="s">
        <v>155</v>
      </c>
      <c r="B39" s="48">
        <f t="shared" si="1"/>
        <v>54.38</v>
      </c>
      <c r="C39" s="48">
        <f t="shared" si="2"/>
        <v>54.38</v>
      </c>
      <c r="D39" s="48">
        <f t="shared" si="3"/>
        <v>0</v>
      </c>
      <c r="E39" s="56"/>
      <c r="F39" s="56"/>
      <c r="G39" s="56"/>
      <c r="H39" s="48">
        <f t="shared" si="4"/>
        <v>54.38</v>
      </c>
      <c r="I39" s="56">
        <v>54.38</v>
      </c>
      <c r="J39" s="56"/>
      <c r="K39" s="56"/>
    </row>
    <row r="40" spans="1:11">
      <c r="A40" s="13" t="s">
        <v>156</v>
      </c>
      <c r="B40" s="48">
        <f t="shared" si="1"/>
        <v>758.53</v>
      </c>
      <c r="C40" s="48">
        <f t="shared" si="2"/>
        <v>492.53</v>
      </c>
      <c r="D40" s="48">
        <f t="shared" si="3"/>
        <v>266</v>
      </c>
      <c r="E40" s="56"/>
      <c r="F40" s="56"/>
      <c r="G40" s="56"/>
      <c r="H40" s="48">
        <f t="shared" si="4"/>
        <v>758.53</v>
      </c>
      <c r="I40" s="56">
        <v>492.53</v>
      </c>
      <c r="J40" s="56">
        <v>266</v>
      </c>
      <c r="K40" s="56"/>
    </row>
    <row r="41" spans="1:11">
      <c r="A41" s="13" t="s">
        <v>157</v>
      </c>
      <c r="B41" s="48">
        <f t="shared" si="1"/>
        <v>1623.9</v>
      </c>
      <c r="C41" s="48">
        <f>I41-G41</f>
        <v>1178.5999999999999</v>
      </c>
      <c r="D41" s="48">
        <f t="shared" si="3"/>
        <v>45.3</v>
      </c>
      <c r="E41" s="56"/>
      <c r="F41" s="56"/>
      <c r="G41" s="56">
        <v>400</v>
      </c>
      <c r="H41" s="48">
        <f t="shared" si="4"/>
        <v>1623.9</v>
      </c>
      <c r="I41" s="56">
        <v>1578.6</v>
      </c>
      <c r="J41" s="56">
        <v>45.3</v>
      </c>
      <c r="K41" s="56"/>
    </row>
    <row r="42" spans="1:11">
      <c r="A42" s="13" t="s">
        <v>158</v>
      </c>
      <c r="B42" s="48">
        <f t="shared" si="1"/>
        <v>2062.3359999999998</v>
      </c>
      <c r="C42" s="48">
        <f t="shared" si="2"/>
        <v>2002.53</v>
      </c>
      <c r="D42" s="48">
        <f t="shared" si="3"/>
        <v>59.805999999999997</v>
      </c>
      <c r="E42" s="56"/>
      <c r="F42" s="56"/>
      <c r="G42" s="56"/>
      <c r="H42" s="48">
        <f t="shared" si="4"/>
        <v>2062.3359999999998</v>
      </c>
      <c r="I42" s="56">
        <v>2002.53</v>
      </c>
      <c r="J42" s="56">
        <v>59.805999999999997</v>
      </c>
      <c r="K42" s="56"/>
    </row>
    <row r="43" spans="1:11">
      <c r="A43" s="13" t="s">
        <v>159</v>
      </c>
      <c r="B43" s="48">
        <f t="shared" si="1"/>
        <v>12.39</v>
      </c>
      <c r="C43" s="48">
        <f t="shared" si="2"/>
        <v>10.89</v>
      </c>
      <c r="D43" s="48">
        <f t="shared" si="3"/>
        <v>1.5</v>
      </c>
      <c r="E43" s="56"/>
      <c r="F43" s="56"/>
      <c r="G43" s="56"/>
      <c r="H43" s="48">
        <f t="shared" si="4"/>
        <v>12.39</v>
      </c>
      <c r="I43" s="56">
        <v>10.89</v>
      </c>
      <c r="J43" s="56">
        <v>1.5</v>
      </c>
      <c r="K43" s="56"/>
    </row>
    <row r="44" spans="1:11">
      <c r="A44" s="13" t="s">
        <v>160</v>
      </c>
      <c r="B44" s="48">
        <f t="shared" si="1"/>
        <v>5565.63</v>
      </c>
      <c r="C44" s="48">
        <f t="shared" si="2"/>
        <v>5453.36</v>
      </c>
      <c r="D44" s="48">
        <f t="shared" si="3"/>
        <v>112.27</v>
      </c>
      <c r="E44" s="56"/>
      <c r="F44" s="56"/>
      <c r="G44" s="56"/>
      <c r="H44" s="48">
        <f t="shared" si="4"/>
        <v>5565.63</v>
      </c>
      <c r="I44" s="57">
        <v>5453.36</v>
      </c>
      <c r="J44" s="56">
        <v>112.27</v>
      </c>
      <c r="K44" s="56"/>
    </row>
    <row r="45" spans="1:11">
      <c r="A45" s="13" t="s">
        <v>161</v>
      </c>
      <c r="B45" s="48">
        <f t="shared" si="1"/>
        <v>2874.51</v>
      </c>
      <c r="C45" s="48">
        <f t="shared" si="2"/>
        <v>2774.05</v>
      </c>
      <c r="D45" s="48">
        <f t="shared" si="3"/>
        <v>100.46</v>
      </c>
      <c r="E45" s="56"/>
      <c r="F45" s="56"/>
      <c r="G45" s="56"/>
      <c r="H45" s="48">
        <f t="shared" si="4"/>
        <v>2874.51</v>
      </c>
      <c r="I45" s="57">
        <v>2774.05</v>
      </c>
      <c r="J45" s="56">
        <v>100.46</v>
      </c>
      <c r="K45" s="56"/>
    </row>
    <row r="46" spans="1:11">
      <c r="A46" s="13" t="s">
        <v>162</v>
      </c>
      <c r="B46" s="48">
        <f t="shared" si="1"/>
        <v>209.02</v>
      </c>
      <c r="C46" s="48">
        <f t="shared" si="2"/>
        <v>204.42</v>
      </c>
      <c r="D46" s="48">
        <f t="shared" si="3"/>
        <v>4.5999999999999996</v>
      </c>
      <c r="E46" s="56"/>
      <c r="F46" s="56"/>
      <c r="G46" s="56"/>
      <c r="H46" s="48">
        <f t="shared" si="4"/>
        <v>209.02</v>
      </c>
      <c r="I46" s="57">
        <v>204.42</v>
      </c>
      <c r="J46" s="56">
        <v>4.5999999999999996</v>
      </c>
      <c r="K46" s="56"/>
    </row>
    <row r="47" spans="1:11">
      <c r="A47" s="13" t="s">
        <v>163</v>
      </c>
      <c r="B47" s="48">
        <f t="shared" si="1"/>
        <v>627.6</v>
      </c>
      <c r="C47" s="48">
        <f t="shared" si="2"/>
        <v>475.8</v>
      </c>
      <c r="D47" s="48">
        <f t="shared" si="3"/>
        <v>151.80000000000001</v>
      </c>
      <c r="E47" s="56"/>
      <c r="F47" s="56"/>
      <c r="G47" s="56"/>
      <c r="H47" s="48">
        <f t="shared" si="4"/>
        <v>627.6</v>
      </c>
      <c r="I47" s="57">
        <v>475.8</v>
      </c>
      <c r="J47" s="56">
        <v>151.80000000000001</v>
      </c>
      <c r="K47" s="56"/>
    </row>
    <row r="48" spans="1:11">
      <c r="A48" s="13" t="s">
        <v>164</v>
      </c>
      <c r="B48" s="48">
        <f t="shared" si="1"/>
        <v>88.23</v>
      </c>
      <c r="C48" s="48">
        <f t="shared" si="2"/>
        <v>88.23</v>
      </c>
      <c r="D48" s="48">
        <f t="shared" si="3"/>
        <v>0</v>
      </c>
      <c r="E48" s="56"/>
      <c r="F48" s="56"/>
      <c r="G48" s="56"/>
      <c r="H48" s="48">
        <f t="shared" si="4"/>
        <v>88.23</v>
      </c>
      <c r="I48" s="57">
        <v>88.23</v>
      </c>
      <c r="J48" s="56"/>
      <c r="K48" s="56"/>
    </row>
    <row r="49" spans="1:11">
      <c r="A49" s="13" t="s">
        <v>165</v>
      </c>
      <c r="B49" s="48">
        <f t="shared" si="1"/>
        <v>49.67</v>
      </c>
      <c r="C49" s="48">
        <f t="shared" si="2"/>
        <v>31.71</v>
      </c>
      <c r="D49" s="48">
        <f t="shared" si="3"/>
        <v>17.96</v>
      </c>
      <c r="E49" s="56"/>
      <c r="F49" s="56"/>
      <c r="G49" s="56"/>
      <c r="H49" s="48">
        <f t="shared" si="4"/>
        <v>49.67</v>
      </c>
      <c r="I49" s="57">
        <v>31.71</v>
      </c>
      <c r="J49" s="56">
        <v>17.96</v>
      </c>
      <c r="K49" s="56"/>
    </row>
    <row r="50" spans="1:11">
      <c r="A50" s="13" t="s">
        <v>166</v>
      </c>
      <c r="B50" s="48">
        <f t="shared" si="1"/>
        <v>3502.99</v>
      </c>
      <c r="C50" s="48">
        <f t="shared" si="2"/>
        <v>3448.25</v>
      </c>
      <c r="D50" s="48">
        <f t="shared" si="3"/>
        <v>54.74</v>
      </c>
      <c r="E50" s="56"/>
      <c r="F50" s="56"/>
      <c r="G50" s="56"/>
      <c r="H50" s="48">
        <f t="shared" si="4"/>
        <v>3502.99</v>
      </c>
      <c r="I50" s="57">
        <v>3448.25</v>
      </c>
      <c r="J50" s="56">
        <v>54.74</v>
      </c>
      <c r="K50" s="56"/>
    </row>
    <row r="51" spans="1:11">
      <c r="A51" s="13" t="s">
        <v>167</v>
      </c>
      <c r="B51" s="48">
        <f t="shared" si="1"/>
        <v>3465.52</v>
      </c>
      <c r="C51" s="48">
        <f t="shared" si="2"/>
        <v>3420.67</v>
      </c>
      <c r="D51" s="48">
        <f t="shared" si="3"/>
        <v>44.85</v>
      </c>
      <c r="E51" s="56"/>
      <c r="F51" s="56"/>
      <c r="G51" s="56"/>
      <c r="H51" s="48">
        <f t="shared" si="4"/>
        <v>3465.52</v>
      </c>
      <c r="I51" s="57">
        <v>3420.67</v>
      </c>
      <c r="J51" s="56">
        <v>44.85</v>
      </c>
      <c r="K51" s="56"/>
    </row>
    <row r="52" spans="1:11">
      <c r="A52" s="13" t="s">
        <v>168</v>
      </c>
      <c r="B52" s="48">
        <f t="shared" si="1"/>
        <v>1145.4100000000001</v>
      </c>
      <c r="C52" s="48">
        <f t="shared" si="2"/>
        <v>1122.4100000000001</v>
      </c>
      <c r="D52" s="48">
        <f t="shared" si="3"/>
        <v>23</v>
      </c>
      <c r="E52" s="56"/>
      <c r="F52" s="56"/>
      <c r="G52" s="56"/>
      <c r="H52" s="48">
        <f t="shared" si="4"/>
        <v>1145.4100000000001</v>
      </c>
      <c r="I52" s="57">
        <v>1122.4100000000001</v>
      </c>
      <c r="J52" s="56">
        <v>23</v>
      </c>
      <c r="K52" s="56"/>
    </row>
    <row r="53" spans="1:11">
      <c r="A53" s="13" t="s">
        <v>169</v>
      </c>
      <c r="B53" s="48">
        <f t="shared" si="1"/>
        <v>1796.77</v>
      </c>
      <c r="C53" s="48">
        <f>I53-G53</f>
        <v>1497.09</v>
      </c>
      <c r="D53" s="48">
        <f t="shared" si="3"/>
        <v>27.68</v>
      </c>
      <c r="E53" s="56"/>
      <c r="F53" s="56"/>
      <c r="G53" s="56">
        <v>272</v>
      </c>
      <c r="H53" s="48">
        <f t="shared" si="4"/>
        <v>1796.77</v>
      </c>
      <c r="I53" s="57">
        <v>1769.09</v>
      </c>
      <c r="J53" s="56">
        <v>27.68</v>
      </c>
      <c r="K53" s="56"/>
    </row>
    <row r="54" spans="1:11">
      <c r="A54" s="13" t="s">
        <v>170</v>
      </c>
      <c r="B54" s="48">
        <f t="shared" si="1"/>
        <v>2352.42</v>
      </c>
      <c r="C54" s="48">
        <f>I54-G54</f>
        <v>2185.58</v>
      </c>
      <c r="D54" s="48">
        <f t="shared" si="3"/>
        <v>22.84</v>
      </c>
      <c r="E54" s="56"/>
      <c r="F54" s="56"/>
      <c r="G54" s="56">
        <v>144</v>
      </c>
      <c r="H54" s="48">
        <f t="shared" si="4"/>
        <v>2352.42</v>
      </c>
      <c r="I54" s="57">
        <v>2329.58</v>
      </c>
      <c r="J54" s="56">
        <v>22.84</v>
      </c>
      <c r="K54" s="56"/>
    </row>
    <row r="55" spans="1:11">
      <c r="A55" s="11" t="s">
        <v>171</v>
      </c>
      <c r="B55" s="48">
        <f t="shared" si="1"/>
        <v>725.9</v>
      </c>
      <c r="C55" s="48">
        <f t="shared" si="2"/>
        <v>702.9</v>
      </c>
      <c r="D55" s="48">
        <f t="shared" si="3"/>
        <v>23</v>
      </c>
      <c r="E55" s="56"/>
      <c r="F55" s="56"/>
      <c r="G55" s="56"/>
      <c r="H55" s="48">
        <f t="shared" si="4"/>
        <v>725.9</v>
      </c>
      <c r="I55" s="57">
        <v>702.9</v>
      </c>
      <c r="J55" s="56">
        <v>23</v>
      </c>
      <c r="K55" s="56"/>
    </row>
    <row r="56" spans="1:11">
      <c r="A56" s="13" t="s">
        <v>172</v>
      </c>
      <c r="B56" s="48">
        <f t="shared" si="1"/>
        <v>3296.12</v>
      </c>
      <c r="C56" s="48">
        <f t="shared" si="2"/>
        <v>3287.32</v>
      </c>
      <c r="D56" s="48">
        <f t="shared" si="3"/>
        <v>8.8000000000000007</v>
      </c>
      <c r="E56" s="56"/>
      <c r="F56" s="56"/>
      <c r="G56" s="56"/>
      <c r="H56" s="48">
        <f t="shared" si="4"/>
        <v>3296.12</v>
      </c>
      <c r="I56" s="57">
        <v>3287.32</v>
      </c>
      <c r="J56" s="56">
        <v>8.8000000000000007</v>
      </c>
      <c r="K56" s="56"/>
    </row>
    <row r="57" spans="1:11">
      <c r="A57" s="13" t="s">
        <v>173</v>
      </c>
      <c r="B57" s="48">
        <f t="shared" si="1"/>
        <v>5908.92</v>
      </c>
      <c r="C57" s="48">
        <f t="shared" si="2"/>
        <v>5885.92</v>
      </c>
      <c r="D57" s="48">
        <f t="shared" si="3"/>
        <v>23</v>
      </c>
      <c r="E57" s="56"/>
      <c r="F57" s="56"/>
      <c r="G57" s="56"/>
      <c r="H57" s="48">
        <f t="shared" si="4"/>
        <v>5908.92</v>
      </c>
      <c r="I57" s="56">
        <v>5885.92</v>
      </c>
      <c r="J57" s="56">
        <v>23</v>
      </c>
      <c r="K57" s="56"/>
    </row>
    <row r="58" spans="1:11">
      <c r="A58" s="13" t="s">
        <v>174</v>
      </c>
      <c r="B58" s="48">
        <f t="shared" si="1"/>
        <v>3320.75</v>
      </c>
      <c r="C58" s="48">
        <f t="shared" si="2"/>
        <v>3193.97</v>
      </c>
      <c r="D58" s="48">
        <f t="shared" si="3"/>
        <v>126.78</v>
      </c>
      <c r="E58" s="56"/>
      <c r="F58" s="56"/>
      <c r="G58" s="56"/>
      <c r="H58" s="48">
        <f t="shared" si="4"/>
        <v>3320.75</v>
      </c>
      <c r="I58" s="56">
        <v>3193.97</v>
      </c>
      <c r="J58" s="56">
        <v>126.78</v>
      </c>
      <c r="K58" s="56"/>
    </row>
    <row r="59" spans="1:11">
      <c r="A59" s="13" t="s">
        <v>175</v>
      </c>
      <c r="B59" s="48">
        <f t="shared" si="1"/>
        <v>3297.38</v>
      </c>
      <c r="C59" s="48">
        <f t="shared" si="2"/>
        <v>3257.28</v>
      </c>
      <c r="D59" s="48">
        <f t="shared" si="3"/>
        <v>40.1</v>
      </c>
      <c r="E59" s="56"/>
      <c r="F59" s="56"/>
      <c r="G59" s="56"/>
      <c r="H59" s="48">
        <f t="shared" si="4"/>
        <v>3297.38</v>
      </c>
      <c r="I59" s="56">
        <v>3257.28</v>
      </c>
      <c r="J59" s="56">
        <v>40.1</v>
      </c>
      <c r="K59" s="56"/>
    </row>
    <row r="60" spans="1:11">
      <c r="A60" s="13" t="s">
        <v>176</v>
      </c>
      <c r="B60" s="48">
        <f t="shared" si="1"/>
        <v>2380.89</v>
      </c>
      <c r="C60" s="48">
        <f t="shared" si="2"/>
        <v>2324.54</v>
      </c>
      <c r="D60" s="48">
        <f t="shared" si="3"/>
        <v>56.35</v>
      </c>
      <c r="E60" s="56"/>
      <c r="F60" s="56"/>
      <c r="G60" s="56"/>
      <c r="H60" s="48">
        <f t="shared" si="4"/>
        <v>2380.89</v>
      </c>
      <c r="I60" s="56">
        <v>2324.54</v>
      </c>
      <c r="J60" s="56">
        <v>56.35</v>
      </c>
      <c r="K60" s="56"/>
    </row>
    <row r="61" spans="1:11">
      <c r="A61" s="13" t="s">
        <v>177</v>
      </c>
      <c r="B61" s="48">
        <f t="shared" si="1"/>
        <v>3853.83</v>
      </c>
      <c r="C61" s="48">
        <f t="shared" si="2"/>
        <v>3818.83</v>
      </c>
      <c r="D61" s="48">
        <f t="shared" si="3"/>
        <v>35</v>
      </c>
      <c r="E61" s="56"/>
      <c r="F61" s="56"/>
      <c r="G61" s="56"/>
      <c r="H61" s="48">
        <f t="shared" si="4"/>
        <v>3853.83</v>
      </c>
      <c r="I61" s="56">
        <v>3818.83</v>
      </c>
      <c r="J61" s="56">
        <v>35</v>
      </c>
      <c r="K61" s="58"/>
    </row>
    <row r="62" spans="1:11">
      <c r="A62" s="13" t="s">
        <v>178</v>
      </c>
      <c r="B62" s="48">
        <f t="shared" si="1"/>
        <v>2519.39</v>
      </c>
      <c r="C62" s="48">
        <f t="shared" si="2"/>
        <v>2487.0700000000002</v>
      </c>
      <c r="D62" s="48">
        <f t="shared" si="3"/>
        <v>32.32</v>
      </c>
      <c r="E62" s="56"/>
      <c r="F62" s="56"/>
      <c r="G62" s="56"/>
      <c r="H62" s="48">
        <f t="shared" si="4"/>
        <v>2519.39</v>
      </c>
      <c r="I62" s="56">
        <v>2487.0700000000002</v>
      </c>
      <c r="J62" s="56">
        <v>32.32</v>
      </c>
      <c r="K62" s="58"/>
    </row>
    <row r="63" spans="1:11">
      <c r="A63" s="13" t="s">
        <v>179</v>
      </c>
      <c r="B63" s="48">
        <f t="shared" si="1"/>
        <v>1052.44</v>
      </c>
      <c r="C63" s="48">
        <f>I63-G63</f>
        <v>772.83</v>
      </c>
      <c r="D63" s="48">
        <f t="shared" si="3"/>
        <v>30.41</v>
      </c>
      <c r="E63" s="56"/>
      <c r="F63" s="56"/>
      <c r="G63" s="56">
        <v>249.2</v>
      </c>
      <c r="H63" s="48">
        <f t="shared" si="4"/>
        <v>1052.44</v>
      </c>
      <c r="I63" s="56">
        <v>1022.03</v>
      </c>
      <c r="J63" s="56">
        <v>30.41</v>
      </c>
      <c r="K63" s="58"/>
    </row>
    <row r="64" spans="1:11">
      <c r="A64" s="13" t="s">
        <v>180</v>
      </c>
      <c r="B64" s="48">
        <f t="shared" si="1"/>
        <v>861.7</v>
      </c>
      <c r="C64" s="48">
        <f>I64-G64</f>
        <v>659.94</v>
      </c>
      <c r="D64" s="48">
        <f t="shared" si="3"/>
        <v>16.399999999999999</v>
      </c>
      <c r="E64" s="56"/>
      <c r="F64" s="56"/>
      <c r="G64" s="56">
        <v>185.36</v>
      </c>
      <c r="H64" s="48">
        <f t="shared" si="4"/>
        <v>861.7</v>
      </c>
      <c r="I64" s="56">
        <v>845.3</v>
      </c>
      <c r="J64" s="56">
        <v>16.399999999999999</v>
      </c>
      <c r="K64" s="56"/>
    </row>
    <row r="65" spans="1:11">
      <c r="A65" s="13" t="s">
        <v>181</v>
      </c>
      <c r="B65" s="48">
        <f t="shared" si="1"/>
        <v>299.61</v>
      </c>
      <c r="C65" s="48">
        <f t="shared" si="2"/>
        <v>297.70999999999998</v>
      </c>
      <c r="D65" s="48">
        <f t="shared" si="3"/>
        <v>1.9</v>
      </c>
      <c r="E65" s="56"/>
      <c r="F65" s="56"/>
      <c r="G65" s="56"/>
      <c r="H65" s="48">
        <f t="shared" si="4"/>
        <v>299.61</v>
      </c>
      <c r="I65" s="56">
        <v>297.70999999999998</v>
      </c>
      <c r="J65" s="56">
        <v>1.9</v>
      </c>
      <c r="K65" s="56"/>
    </row>
    <row r="66" spans="1:11">
      <c r="A66" s="13" t="s">
        <v>182</v>
      </c>
      <c r="B66" s="48">
        <f t="shared" si="1"/>
        <v>4607.2</v>
      </c>
      <c r="C66" s="48">
        <f t="shared" si="2"/>
        <v>4417.08</v>
      </c>
      <c r="D66" s="48">
        <f t="shared" si="3"/>
        <v>190.12</v>
      </c>
      <c r="E66" s="56"/>
      <c r="F66" s="56"/>
      <c r="G66" s="56"/>
      <c r="H66" s="48">
        <f t="shared" si="4"/>
        <v>4607.2</v>
      </c>
      <c r="I66" s="56">
        <v>4417.08</v>
      </c>
      <c r="J66" s="56">
        <v>190.12</v>
      </c>
      <c r="K66" s="56"/>
    </row>
    <row r="67" spans="1:11">
      <c r="A67" s="13" t="s">
        <v>183</v>
      </c>
      <c r="B67" s="48">
        <f t="shared" si="1"/>
        <v>291.98</v>
      </c>
      <c r="C67" s="48">
        <f t="shared" si="2"/>
        <v>165.98</v>
      </c>
      <c r="D67" s="48">
        <f t="shared" si="3"/>
        <v>126</v>
      </c>
      <c r="E67" s="56"/>
      <c r="F67" s="56"/>
      <c r="G67" s="56"/>
      <c r="H67" s="48">
        <f t="shared" si="4"/>
        <v>291.98</v>
      </c>
      <c r="I67" s="56">
        <v>165.98</v>
      </c>
      <c r="J67" s="56">
        <v>126</v>
      </c>
      <c r="K67" s="56"/>
    </row>
    <row r="68" spans="1:11">
      <c r="A68" s="13" t="s">
        <v>184</v>
      </c>
      <c r="B68" s="48">
        <f t="shared" si="1"/>
        <v>25.16</v>
      </c>
      <c r="C68" s="48">
        <f t="shared" si="2"/>
        <v>25.16</v>
      </c>
      <c r="D68" s="48">
        <f t="shared" si="3"/>
        <v>0</v>
      </c>
      <c r="E68" s="56"/>
      <c r="F68" s="56"/>
      <c r="G68" s="56"/>
      <c r="H68" s="48">
        <f t="shared" si="4"/>
        <v>25.16</v>
      </c>
      <c r="I68" s="56">
        <v>25.16</v>
      </c>
      <c r="J68" s="56"/>
      <c r="K68" s="56"/>
    </row>
    <row r="69" spans="1:11">
      <c r="A69" s="13" t="s">
        <v>185</v>
      </c>
      <c r="B69" s="48">
        <f t="shared" si="1"/>
        <v>83.51</v>
      </c>
      <c r="C69" s="48">
        <f t="shared" si="2"/>
        <v>43.7</v>
      </c>
      <c r="D69" s="48">
        <f t="shared" si="3"/>
        <v>39.81</v>
      </c>
      <c r="E69" s="32"/>
      <c r="F69" s="32"/>
      <c r="G69" s="32"/>
      <c r="H69" s="48">
        <f t="shared" si="4"/>
        <v>83.51</v>
      </c>
      <c r="I69" s="32">
        <v>43.7</v>
      </c>
      <c r="J69" s="32">
        <v>39.81</v>
      </c>
      <c r="K69" s="32"/>
    </row>
  </sheetData>
  <mergeCells count="5">
    <mergeCell ref="A2:K2"/>
    <mergeCell ref="A3:K3"/>
    <mergeCell ref="B4:G4"/>
    <mergeCell ref="H4:K4"/>
    <mergeCell ref="A4:A5"/>
  </mergeCells>
  <phoneticPr fontId="30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94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70"/>
  <sheetViews>
    <sheetView workbookViewId="0">
      <selection activeCell="H3" sqref="H3"/>
    </sheetView>
  </sheetViews>
  <sheetFormatPr defaultColWidth="9" defaultRowHeight="15"/>
  <cols>
    <col min="1" max="1" width="10.875" style="2" customWidth="1"/>
    <col min="2" max="2" width="44" style="1" customWidth="1"/>
    <col min="3" max="3" width="14.25" style="2" customWidth="1"/>
    <col min="4" max="4" width="14.5" style="2" customWidth="1"/>
    <col min="5" max="5" width="16" style="2" customWidth="1"/>
    <col min="6" max="6" width="18.875" style="2" customWidth="1"/>
    <col min="7" max="7" width="11.25" style="39" customWidth="1"/>
    <col min="8" max="8" width="9" style="39"/>
    <col min="9" max="16384" width="9" style="1"/>
  </cols>
  <sheetData>
    <row r="1" spans="1:8" ht="15.75">
      <c r="A1" s="40" t="s">
        <v>186</v>
      </c>
      <c r="B1" s="41"/>
      <c r="C1" s="42"/>
      <c r="D1" s="43"/>
      <c r="E1" s="43"/>
      <c r="F1" s="43"/>
    </row>
    <row r="2" spans="1:8" ht="63" customHeight="1">
      <c r="A2" s="75" t="s">
        <v>187</v>
      </c>
      <c r="B2" s="76"/>
      <c r="C2" s="76"/>
      <c r="D2" s="76"/>
      <c r="E2" s="76"/>
      <c r="F2" s="76"/>
    </row>
    <row r="3" spans="1:8" ht="26.25">
      <c r="A3" s="44"/>
      <c r="B3" s="45"/>
      <c r="C3" s="46"/>
      <c r="D3" s="77" t="s">
        <v>188</v>
      </c>
      <c r="E3" s="78"/>
      <c r="F3" s="78"/>
    </row>
    <row r="4" spans="1:8" s="38" customFormat="1" ht="17.25" customHeight="1">
      <c r="A4" s="80" t="s">
        <v>189</v>
      </c>
      <c r="B4" s="80" t="s">
        <v>190</v>
      </c>
      <c r="C4" s="79" t="s">
        <v>191</v>
      </c>
      <c r="D4" s="79"/>
      <c r="E4" s="79"/>
      <c r="F4" s="79"/>
      <c r="G4" s="47"/>
      <c r="H4" s="47"/>
    </row>
    <row r="5" spans="1:8" s="38" customFormat="1">
      <c r="A5" s="80"/>
      <c r="B5" s="81"/>
      <c r="C5" s="83" t="s">
        <v>122</v>
      </c>
      <c r="D5" s="84" t="s">
        <v>192</v>
      </c>
      <c r="E5" s="84" t="s">
        <v>193</v>
      </c>
      <c r="F5" s="84" t="s">
        <v>194</v>
      </c>
      <c r="G5" s="47"/>
      <c r="H5" s="47"/>
    </row>
    <row r="6" spans="1:8" s="38" customFormat="1" ht="15" customHeight="1">
      <c r="A6" s="79"/>
      <c r="B6" s="82"/>
      <c r="C6" s="83"/>
      <c r="D6" s="84"/>
      <c r="E6" s="84"/>
      <c r="F6" s="84"/>
      <c r="G6" s="47"/>
      <c r="H6" s="47"/>
    </row>
    <row r="7" spans="1:8" ht="19.149999999999999" customHeight="1">
      <c r="A7" s="4"/>
      <c r="B7" s="24" t="s">
        <v>195</v>
      </c>
      <c r="C7" s="48">
        <f>SUM(D7:F7)</f>
        <v>112943.46</v>
      </c>
      <c r="D7" s="48">
        <f>SUM(D8:D70)</f>
        <v>87022.22</v>
      </c>
      <c r="E7" s="48">
        <f>SUM(E8:E70)</f>
        <v>21566.85</v>
      </c>
      <c r="F7" s="48">
        <f>SUM(F8:F70)</f>
        <v>4354.3900000000003</v>
      </c>
    </row>
    <row r="8" spans="1:8" ht="19.149999999999999" customHeight="1">
      <c r="A8" s="4">
        <v>1</v>
      </c>
      <c r="B8" s="24" t="s">
        <v>196</v>
      </c>
      <c r="C8" s="48">
        <f>SUM(D8:F8)</f>
        <v>17068.18</v>
      </c>
      <c r="D8" s="48">
        <v>14080</v>
      </c>
      <c r="E8" s="48">
        <f>2922.18</f>
        <v>2922.18</v>
      </c>
      <c r="F8" s="48">
        <v>66</v>
      </c>
      <c r="G8" s="49"/>
      <c r="H8" s="50"/>
    </row>
    <row r="9" spans="1:8" ht="19.149999999999999" customHeight="1">
      <c r="A9" s="4">
        <v>2</v>
      </c>
      <c r="B9" s="24" t="s">
        <v>197</v>
      </c>
      <c r="C9" s="48">
        <f t="shared" ref="C9:C39" si="0">SUM(D9:F9)</f>
        <v>11.88</v>
      </c>
      <c r="D9" s="48"/>
      <c r="E9" s="48">
        <v>11.88</v>
      </c>
      <c r="F9" s="48"/>
      <c r="G9" s="49"/>
      <c r="H9" s="50"/>
    </row>
    <row r="10" spans="1:8" ht="19.149999999999999" customHeight="1">
      <c r="A10" s="4">
        <v>3</v>
      </c>
      <c r="B10" s="24" t="s">
        <v>198</v>
      </c>
      <c r="C10" s="48">
        <f t="shared" si="0"/>
        <v>20.52</v>
      </c>
      <c r="D10" s="48"/>
      <c r="E10" s="48">
        <f>18.97+1.55</f>
        <v>20.52</v>
      </c>
      <c r="F10" s="48"/>
      <c r="G10" s="49"/>
      <c r="H10" s="50"/>
    </row>
    <row r="11" spans="1:8" ht="19.149999999999999" customHeight="1">
      <c r="A11" s="4">
        <v>4</v>
      </c>
      <c r="B11" s="24" t="s">
        <v>199</v>
      </c>
      <c r="C11" s="48">
        <f t="shared" si="0"/>
        <v>15.12</v>
      </c>
      <c r="D11" s="48"/>
      <c r="E11" s="48">
        <f>14.61+0.51</f>
        <v>15.12</v>
      </c>
      <c r="F11" s="48"/>
      <c r="G11" s="49"/>
      <c r="H11" s="50"/>
    </row>
    <row r="12" spans="1:8" ht="19.149999999999999" customHeight="1">
      <c r="A12" s="4">
        <v>5</v>
      </c>
      <c r="B12" s="24" t="s">
        <v>200</v>
      </c>
      <c r="C12" s="48">
        <f t="shared" si="0"/>
        <v>11.88</v>
      </c>
      <c r="D12" s="48"/>
      <c r="E12" s="48">
        <f>10.88+1</f>
        <v>11.88</v>
      </c>
      <c r="F12" s="48"/>
      <c r="G12" s="49"/>
      <c r="H12" s="50"/>
    </row>
    <row r="13" spans="1:8" ht="19.149999999999999" customHeight="1">
      <c r="A13" s="4">
        <v>6</v>
      </c>
      <c r="B13" s="24" t="s">
        <v>201</v>
      </c>
      <c r="C13" s="48">
        <f t="shared" si="0"/>
        <v>66.959999999999994</v>
      </c>
      <c r="D13" s="48"/>
      <c r="E13" s="48">
        <f>56.96+10</f>
        <v>66.959999999999994</v>
      </c>
      <c r="F13" s="48"/>
      <c r="G13" s="49"/>
      <c r="H13" s="50"/>
    </row>
    <row r="14" spans="1:8" ht="19.149999999999999" customHeight="1">
      <c r="A14" s="4">
        <v>7</v>
      </c>
      <c r="B14" s="24" t="s">
        <v>202</v>
      </c>
      <c r="C14" s="48">
        <f t="shared" si="0"/>
        <v>20.52</v>
      </c>
      <c r="D14" s="48"/>
      <c r="E14" s="48">
        <f>19.62+0.9</f>
        <v>20.52</v>
      </c>
      <c r="F14" s="48"/>
      <c r="G14" s="49"/>
      <c r="H14" s="50"/>
    </row>
    <row r="15" spans="1:8" ht="19.149999999999999" customHeight="1">
      <c r="A15" s="4">
        <v>8</v>
      </c>
      <c r="B15" s="24" t="s">
        <v>203</v>
      </c>
      <c r="C15" s="48">
        <f t="shared" si="0"/>
        <v>59.49</v>
      </c>
      <c r="D15" s="48"/>
      <c r="E15" s="48">
        <f>55.64+3.85</f>
        <v>59.49</v>
      </c>
      <c r="F15" s="48"/>
      <c r="G15" s="49"/>
      <c r="H15" s="50"/>
    </row>
    <row r="16" spans="1:8" ht="19.149999999999999" customHeight="1">
      <c r="A16" s="4">
        <v>9</v>
      </c>
      <c r="B16" s="24" t="s">
        <v>204</v>
      </c>
      <c r="C16" s="48">
        <f t="shared" si="0"/>
        <v>33.479999999999997</v>
      </c>
      <c r="D16" s="48"/>
      <c r="E16" s="48">
        <f>30+3.48</f>
        <v>33.479999999999997</v>
      </c>
      <c r="F16" s="48"/>
      <c r="G16" s="49"/>
      <c r="H16" s="50"/>
    </row>
    <row r="17" spans="1:8" ht="19.149999999999999" customHeight="1">
      <c r="A17" s="4">
        <f>10</f>
        <v>10</v>
      </c>
      <c r="B17" s="24" t="s">
        <v>205</v>
      </c>
      <c r="C17" s="48">
        <f t="shared" si="0"/>
        <v>10.8</v>
      </c>
      <c r="D17" s="48"/>
      <c r="E17" s="48">
        <f>10.45+0.35</f>
        <v>10.8</v>
      </c>
      <c r="F17" s="48"/>
      <c r="G17" s="49"/>
      <c r="H17" s="50"/>
    </row>
    <row r="18" spans="1:8" ht="19.149999999999999" customHeight="1">
      <c r="A18" s="4">
        <v>11</v>
      </c>
      <c r="B18" s="24" t="s">
        <v>206</v>
      </c>
      <c r="C18" s="48">
        <f t="shared" si="0"/>
        <v>104.31</v>
      </c>
      <c r="D18" s="48"/>
      <c r="E18" s="48">
        <f>95.51+8.8</f>
        <v>104.31</v>
      </c>
      <c r="F18" s="48"/>
      <c r="G18" s="49"/>
      <c r="H18" s="50"/>
    </row>
    <row r="19" spans="1:8" ht="19.149999999999999" customHeight="1">
      <c r="A19" s="4">
        <v>12</v>
      </c>
      <c r="B19" s="24" t="s">
        <v>207</v>
      </c>
      <c r="C19" s="48">
        <f t="shared" si="0"/>
        <v>14.04</v>
      </c>
      <c r="D19" s="48"/>
      <c r="E19" s="48">
        <f>11.64+2.4</f>
        <v>14.04</v>
      </c>
      <c r="F19" s="48"/>
      <c r="G19" s="49"/>
      <c r="H19" s="50"/>
    </row>
    <row r="20" spans="1:8" ht="19.149999999999999" customHeight="1">
      <c r="A20" s="4">
        <v>13</v>
      </c>
      <c r="B20" s="24" t="s">
        <v>208</v>
      </c>
      <c r="C20" s="48">
        <f t="shared" si="0"/>
        <v>94.87</v>
      </c>
      <c r="D20" s="48"/>
      <c r="E20" s="48">
        <f>93.87+1</f>
        <v>94.87</v>
      </c>
      <c r="F20" s="48"/>
      <c r="G20" s="49"/>
      <c r="H20" s="50"/>
    </row>
    <row r="21" spans="1:8" ht="19.149999999999999" customHeight="1">
      <c r="A21" s="4">
        <v>14</v>
      </c>
      <c r="B21" s="24" t="s">
        <v>209</v>
      </c>
      <c r="C21" s="48">
        <f t="shared" si="0"/>
        <v>312.33999999999997</v>
      </c>
      <c r="D21" s="48"/>
      <c r="E21" s="48">
        <f>312.04+0.3</f>
        <v>312.33999999999997</v>
      </c>
      <c r="F21" s="48"/>
      <c r="G21" s="49"/>
      <c r="H21" s="50"/>
    </row>
    <row r="22" spans="1:8" ht="19.149999999999999" customHeight="1">
      <c r="A22" s="4">
        <v>15</v>
      </c>
      <c r="B22" s="24" t="s">
        <v>210</v>
      </c>
      <c r="C22" s="48">
        <f t="shared" si="0"/>
        <v>213.93</v>
      </c>
      <c r="D22" s="48">
        <v>154.9</v>
      </c>
      <c r="E22" s="48">
        <v>59.03</v>
      </c>
      <c r="F22" s="48"/>
      <c r="G22" s="49"/>
      <c r="H22" s="50"/>
    </row>
    <row r="23" spans="1:8" ht="19.149999999999999" customHeight="1">
      <c r="A23" s="4">
        <v>16</v>
      </c>
      <c r="B23" s="24" t="s">
        <v>211</v>
      </c>
      <c r="C23" s="48">
        <f t="shared" si="0"/>
        <v>281.95</v>
      </c>
      <c r="D23" s="48">
        <v>246.24</v>
      </c>
      <c r="E23" s="48">
        <f>32.21+3.5</f>
        <v>35.71</v>
      </c>
      <c r="F23" s="48"/>
      <c r="G23" s="49"/>
      <c r="H23" s="50"/>
    </row>
    <row r="24" spans="1:8" ht="19.149999999999999" customHeight="1">
      <c r="A24" s="4">
        <v>17</v>
      </c>
      <c r="B24" s="24" t="s">
        <v>212</v>
      </c>
      <c r="C24" s="48">
        <f t="shared" si="0"/>
        <v>491.4</v>
      </c>
      <c r="D24" s="48">
        <v>405</v>
      </c>
      <c r="E24" s="48">
        <f>74.65+11.75</f>
        <v>86.4</v>
      </c>
      <c r="F24" s="48"/>
      <c r="G24" s="51"/>
      <c r="H24" s="50"/>
    </row>
    <row r="25" spans="1:8">
      <c r="A25" s="4">
        <v>18</v>
      </c>
      <c r="B25" s="24" t="s">
        <v>213</v>
      </c>
      <c r="C25" s="48">
        <f t="shared" si="0"/>
        <v>600.22</v>
      </c>
      <c r="D25" s="48">
        <v>474</v>
      </c>
      <c r="E25" s="48">
        <v>86.43</v>
      </c>
      <c r="F25" s="48">
        <v>39.79</v>
      </c>
      <c r="G25" s="51"/>
      <c r="H25" s="50"/>
    </row>
    <row r="26" spans="1:8">
      <c r="A26" s="4">
        <v>19</v>
      </c>
      <c r="B26" s="24" t="s">
        <v>214</v>
      </c>
      <c r="C26" s="48">
        <f t="shared" si="0"/>
        <v>4954.76</v>
      </c>
      <c r="D26" s="48">
        <v>4129.43</v>
      </c>
      <c r="E26" s="48">
        <f>652.88+10</f>
        <v>662.88</v>
      </c>
      <c r="F26" s="48">
        <v>162.44999999999999</v>
      </c>
      <c r="G26" s="51"/>
      <c r="H26" s="50"/>
    </row>
    <row r="27" spans="1:8">
      <c r="A27" s="4">
        <v>20</v>
      </c>
      <c r="B27" s="24" t="s">
        <v>215</v>
      </c>
      <c r="C27" s="48">
        <f t="shared" si="0"/>
        <v>2928.22</v>
      </c>
      <c r="D27" s="48">
        <v>2564.21</v>
      </c>
      <c r="E27" s="48">
        <f>347.01+10</f>
        <v>357.01</v>
      </c>
      <c r="F27" s="48">
        <v>7</v>
      </c>
      <c r="G27" s="51"/>
      <c r="H27" s="50"/>
    </row>
    <row r="28" spans="1:8">
      <c r="A28" s="4">
        <v>21</v>
      </c>
      <c r="B28" s="24" t="s">
        <v>216</v>
      </c>
      <c r="C28" s="48">
        <f t="shared" si="0"/>
        <v>269.75</v>
      </c>
      <c r="D28" s="48">
        <v>211.86</v>
      </c>
      <c r="E28" s="48">
        <v>57.89</v>
      </c>
      <c r="F28" s="48"/>
      <c r="G28" s="51"/>
      <c r="H28" s="50"/>
    </row>
    <row r="29" spans="1:8">
      <c r="A29" s="4">
        <v>22</v>
      </c>
      <c r="B29" s="24" t="s">
        <v>217</v>
      </c>
      <c r="C29" s="48">
        <f t="shared" si="0"/>
        <v>3540.67</v>
      </c>
      <c r="D29" s="48">
        <v>2968.18</v>
      </c>
      <c r="E29" s="48">
        <v>370.94</v>
      </c>
      <c r="F29" s="48">
        <v>201.55</v>
      </c>
      <c r="G29" s="51"/>
      <c r="H29" s="50"/>
    </row>
    <row r="30" spans="1:8">
      <c r="A30" s="4">
        <v>23</v>
      </c>
      <c r="B30" s="24" t="s">
        <v>218</v>
      </c>
      <c r="C30" s="48">
        <f t="shared" si="0"/>
        <v>4288.6099999999997</v>
      </c>
      <c r="D30" s="48">
        <v>3444.32</v>
      </c>
      <c r="E30" s="48">
        <v>530.75</v>
      </c>
      <c r="F30" s="48">
        <v>313.54000000000002</v>
      </c>
      <c r="G30" s="51"/>
      <c r="H30" s="50"/>
    </row>
    <row r="31" spans="1:8">
      <c r="A31" s="4">
        <v>24</v>
      </c>
      <c r="B31" s="24" t="s">
        <v>219</v>
      </c>
      <c r="C31" s="48">
        <f t="shared" si="0"/>
        <v>1215.81</v>
      </c>
      <c r="D31" s="48">
        <v>1034.1300000000001</v>
      </c>
      <c r="E31" s="48">
        <v>164.38</v>
      </c>
      <c r="F31" s="48">
        <v>17.3</v>
      </c>
      <c r="G31" s="51"/>
      <c r="H31" s="50"/>
    </row>
    <row r="32" spans="1:8">
      <c r="A32" s="4">
        <v>25</v>
      </c>
      <c r="B32" s="24" t="s">
        <v>220</v>
      </c>
      <c r="C32" s="48">
        <f t="shared" si="0"/>
        <v>1990.3</v>
      </c>
      <c r="D32" s="48">
        <v>789.72</v>
      </c>
      <c r="E32" s="48">
        <f>1191.76+1.47</f>
        <v>1193.23</v>
      </c>
      <c r="F32" s="48">
        <v>7.35</v>
      </c>
      <c r="G32" s="51"/>
      <c r="H32" s="50"/>
    </row>
    <row r="33" spans="1:8">
      <c r="A33" s="4">
        <v>26</v>
      </c>
      <c r="B33" s="24" t="s">
        <v>221</v>
      </c>
      <c r="C33" s="48">
        <f t="shared" si="0"/>
        <v>359.89</v>
      </c>
      <c r="D33" s="48">
        <v>259.57</v>
      </c>
      <c r="E33" s="48">
        <v>99.32</v>
      </c>
      <c r="F33" s="48">
        <v>1</v>
      </c>
      <c r="G33" s="51"/>
      <c r="H33" s="50"/>
    </row>
    <row r="34" spans="1:8">
      <c r="A34" s="4">
        <v>27</v>
      </c>
      <c r="B34" s="24" t="s">
        <v>222</v>
      </c>
      <c r="C34" s="48">
        <f t="shared" si="0"/>
        <v>27.76</v>
      </c>
      <c r="D34" s="48">
        <v>11.93</v>
      </c>
      <c r="E34" s="48">
        <v>15.43</v>
      </c>
      <c r="F34" s="48">
        <v>0.4</v>
      </c>
      <c r="G34" s="51"/>
      <c r="H34" s="50"/>
    </row>
    <row r="35" spans="1:8">
      <c r="A35" s="4">
        <v>28</v>
      </c>
      <c r="B35" s="24" t="s">
        <v>223</v>
      </c>
      <c r="C35" s="48">
        <f t="shared" si="0"/>
        <v>22.92</v>
      </c>
      <c r="D35" s="48">
        <v>14.82</v>
      </c>
      <c r="E35" s="48">
        <v>8.1</v>
      </c>
      <c r="F35" s="48"/>
      <c r="G35" s="51"/>
      <c r="H35" s="50"/>
    </row>
    <row r="36" spans="1:8">
      <c r="A36" s="4">
        <v>29</v>
      </c>
      <c r="B36" s="24" t="s">
        <v>224</v>
      </c>
      <c r="C36" s="48">
        <f t="shared" si="0"/>
        <v>300</v>
      </c>
      <c r="D36" s="48"/>
      <c r="E36" s="48">
        <v>300</v>
      </c>
      <c r="F36" s="48"/>
      <c r="G36" s="51"/>
      <c r="H36" s="50"/>
    </row>
    <row r="37" spans="1:8">
      <c r="A37" s="4">
        <v>30</v>
      </c>
      <c r="B37" s="24" t="s">
        <v>225</v>
      </c>
      <c r="C37" s="48">
        <f t="shared" si="0"/>
        <v>4965.01</v>
      </c>
      <c r="D37" s="48">
        <v>3987.92</v>
      </c>
      <c r="E37" s="48">
        <f>742.35+5.5</f>
        <v>747.85</v>
      </c>
      <c r="F37" s="48">
        <v>229.24</v>
      </c>
      <c r="G37" s="51"/>
      <c r="H37" s="50"/>
    </row>
    <row r="38" spans="1:8">
      <c r="A38" s="4">
        <v>31</v>
      </c>
      <c r="B38" s="24" t="s">
        <v>226</v>
      </c>
      <c r="C38" s="48">
        <f t="shared" si="0"/>
        <v>9211.0300000000007</v>
      </c>
      <c r="D38" s="48">
        <v>7671.11</v>
      </c>
      <c r="E38" s="48">
        <v>890.41</v>
      </c>
      <c r="F38" s="48">
        <v>649.51</v>
      </c>
      <c r="G38" s="51"/>
      <c r="H38" s="50"/>
    </row>
    <row r="39" spans="1:8">
      <c r="A39" s="4">
        <v>32</v>
      </c>
      <c r="B39" s="24" t="s">
        <v>227</v>
      </c>
      <c r="C39" s="48">
        <f t="shared" si="0"/>
        <v>2405.5500000000002</v>
      </c>
      <c r="D39" s="48">
        <v>2096.8000000000002</v>
      </c>
      <c r="E39" s="48">
        <f>292.54+6.15</f>
        <v>298.69</v>
      </c>
      <c r="F39" s="48">
        <v>10.06</v>
      </c>
      <c r="G39" s="51"/>
      <c r="H39" s="50"/>
    </row>
    <row r="40" spans="1:8">
      <c r="A40" s="4">
        <v>33</v>
      </c>
      <c r="B40" s="24" t="s">
        <v>228</v>
      </c>
      <c r="C40" s="48">
        <f t="shared" ref="C40:C70" si="1">SUM(D40:F40)</f>
        <v>54.38</v>
      </c>
      <c r="D40" s="48">
        <v>24.14</v>
      </c>
      <c r="E40" s="48">
        <v>29.92</v>
      </c>
      <c r="F40" s="48">
        <v>0.32</v>
      </c>
      <c r="G40" s="51"/>
      <c r="H40" s="50"/>
    </row>
    <row r="41" spans="1:8">
      <c r="A41" s="4">
        <v>34</v>
      </c>
      <c r="B41" s="24" t="s">
        <v>229</v>
      </c>
      <c r="C41" s="48">
        <f t="shared" si="1"/>
        <v>492.53</v>
      </c>
      <c r="D41" s="48">
        <v>381.77</v>
      </c>
      <c r="E41" s="48">
        <v>106.46</v>
      </c>
      <c r="F41" s="48">
        <v>4.3</v>
      </c>
      <c r="G41" s="51"/>
      <c r="H41" s="50"/>
    </row>
    <row r="42" spans="1:8">
      <c r="A42" s="4">
        <v>35</v>
      </c>
      <c r="B42" s="24" t="s">
        <v>230</v>
      </c>
      <c r="C42" s="48">
        <f t="shared" si="1"/>
        <v>1578.6</v>
      </c>
      <c r="D42" s="48">
        <v>1320.01</v>
      </c>
      <c r="E42" s="48">
        <v>222.52</v>
      </c>
      <c r="F42" s="48">
        <v>36.07</v>
      </c>
      <c r="G42" s="51"/>
      <c r="H42" s="50"/>
    </row>
    <row r="43" spans="1:8">
      <c r="A43" s="4">
        <v>36</v>
      </c>
      <c r="B43" s="24" t="s">
        <v>231</v>
      </c>
      <c r="C43" s="48">
        <f t="shared" si="1"/>
        <v>2002.53</v>
      </c>
      <c r="D43" s="48">
        <v>688.48</v>
      </c>
      <c r="E43" s="48">
        <v>1295.69</v>
      </c>
      <c r="F43" s="48">
        <v>18.36</v>
      </c>
      <c r="G43" s="51"/>
      <c r="H43" s="50"/>
    </row>
    <row r="44" spans="1:8">
      <c r="A44" s="4">
        <v>37</v>
      </c>
      <c r="B44" s="24" t="s">
        <v>232</v>
      </c>
      <c r="C44" s="48">
        <f t="shared" si="1"/>
        <v>10.89</v>
      </c>
      <c r="D44" s="48">
        <v>6.33</v>
      </c>
      <c r="E44" s="48">
        <v>4.5599999999999996</v>
      </c>
      <c r="F44" s="48"/>
      <c r="G44" s="51"/>
      <c r="H44" s="50"/>
    </row>
    <row r="45" spans="1:8">
      <c r="A45" s="4">
        <v>38</v>
      </c>
      <c r="B45" s="24" t="s">
        <v>233</v>
      </c>
      <c r="C45" s="48">
        <f t="shared" si="1"/>
        <v>5453.36</v>
      </c>
      <c r="D45" s="48">
        <v>4363.04</v>
      </c>
      <c r="E45" s="48">
        <f>791.72+17</f>
        <v>808.72</v>
      </c>
      <c r="F45" s="48">
        <v>281.60000000000002</v>
      </c>
      <c r="G45" s="52"/>
      <c r="H45" s="50"/>
    </row>
    <row r="46" spans="1:8">
      <c r="A46" s="4">
        <v>39</v>
      </c>
      <c r="B46" s="24" t="s">
        <v>234</v>
      </c>
      <c r="C46" s="48">
        <f t="shared" si="1"/>
        <v>2774.05</v>
      </c>
      <c r="D46" s="48">
        <v>2417.66</v>
      </c>
      <c r="E46" s="48">
        <f>331.21+6</f>
        <v>337.21</v>
      </c>
      <c r="F46" s="48">
        <v>19.18</v>
      </c>
      <c r="G46" s="52"/>
      <c r="H46" s="50"/>
    </row>
    <row r="47" spans="1:8">
      <c r="A47" s="4">
        <v>40</v>
      </c>
      <c r="B47" s="24" t="s">
        <v>235</v>
      </c>
      <c r="C47" s="48">
        <f t="shared" si="1"/>
        <v>204.42</v>
      </c>
      <c r="D47" s="48">
        <v>179.09</v>
      </c>
      <c r="E47" s="48">
        <v>25.33</v>
      </c>
      <c r="F47" s="48"/>
      <c r="G47" s="52"/>
      <c r="H47" s="50"/>
    </row>
    <row r="48" spans="1:8">
      <c r="A48" s="4">
        <v>41</v>
      </c>
      <c r="B48" s="24" t="s">
        <v>236</v>
      </c>
      <c r="C48" s="48">
        <f t="shared" si="1"/>
        <v>475.8</v>
      </c>
      <c r="D48" s="48">
        <v>365.03</v>
      </c>
      <c r="E48" s="48">
        <v>108.07</v>
      </c>
      <c r="F48" s="48">
        <v>2.7</v>
      </c>
      <c r="G48" s="52"/>
      <c r="H48" s="50"/>
    </row>
    <row r="49" spans="1:8">
      <c r="A49" s="4">
        <v>42</v>
      </c>
      <c r="B49" s="24" t="s">
        <v>237</v>
      </c>
      <c r="C49" s="48">
        <f t="shared" si="1"/>
        <v>88.23</v>
      </c>
      <c r="D49" s="48">
        <v>23.02</v>
      </c>
      <c r="E49" s="48">
        <f>63.51+0.4</f>
        <v>63.91</v>
      </c>
      <c r="F49" s="48">
        <v>1.3</v>
      </c>
      <c r="G49" s="52"/>
      <c r="H49" s="50"/>
    </row>
    <row r="50" spans="1:8">
      <c r="A50" s="4">
        <v>43</v>
      </c>
      <c r="B50" s="24" t="s">
        <v>238</v>
      </c>
      <c r="C50" s="48">
        <f t="shared" si="1"/>
        <v>31.71</v>
      </c>
      <c r="D50" s="48">
        <v>20.94</v>
      </c>
      <c r="E50" s="48">
        <v>10.77</v>
      </c>
      <c r="F50" s="48"/>
      <c r="G50" s="52"/>
      <c r="H50" s="50"/>
    </row>
    <row r="51" spans="1:8">
      <c r="A51" s="4">
        <v>44</v>
      </c>
      <c r="B51" s="24" t="s">
        <v>239</v>
      </c>
      <c r="C51" s="48">
        <f t="shared" si="1"/>
        <v>3448.25</v>
      </c>
      <c r="D51" s="48">
        <v>2909.17</v>
      </c>
      <c r="E51" s="48">
        <v>298.18</v>
      </c>
      <c r="F51" s="48">
        <v>240.9</v>
      </c>
      <c r="G51" s="52"/>
      <c r="H51" s="50"/>
    </row>
    <row r="52" spans="1:8">
      <c r="A52" s="4">
        <v>45</v>
      </c>
      <c r="B52" s="24" t="s">
        <v>240</v>
      </c>
      <c r="C52" s="48">
        <f t="shared" si="1"/>
        <v>3420.67</v>
      </c>
      <c r="D52" s="48">
        <v>2736.54</v>
      </c>
      <c r="E52" s="48">
        <v>400.74</v>
      </c>
      <c r="F52" s="48">
        <v>283.39</v>
      </c>
      <c r="G52" s="52"/>
      <c r="H52" s="50"/>
    </row>
    <row r="53" spans="1:8">
      <c r="A53" s="4">
        <v>46</v>
      </c>
      <c r="B53" s="24" t="s">
        <v>241</v>
      </c>
      <c r="C53" s="48">
        <f t="shared" si="1"/>
        <v>1122.4100000000001</v>
      </c>
      <c r="D53" s="48">
        <v>955.29</v>
      </c>
      <c r="E53" s="48">
        <v>153.47999999999999</v>
      </c>
      <c r="F53" s="48">
        <v>13.64</v>
      </c>
      <c r="G53" s="52"/>
      <c r="H53" s="50"/>
    </row>
    <row r="54" spans="1:8">
      <c r="A54" s="4">
        <v>47</v>
      </c>
      <c r="B54" s="24" t="s">
        <v>242</v>
      </c>
      <c r="C54" s="48">
        <f t="shared" si="1"/>
        <v>1769.09</v>
      </c>
      <c r="D54" s="48">
        <v>1444.92</v>
      </c>
      <c r="E54" s="48">
        <v>167.32</v>
      </c>
      <c r="F54" s="48">
        <v>156.85</v>
      </c>
      <c r="G54" s="52"/>
      <c r="H54" s="50"/>
    </row>
    <row r="55" spans="1:8">
      <c r="A55" s="4">
        <v>48</v>
      </c>
      <c r="B55" s="24" t="s">
        <v>243</v>
      </c>
      <c r="C55" s="48">
        <f t="shared" si="1"/>
        <v>2329.58</v>
      </c>
      <c r="D55" s="48">
        <v>1832.52</v>
      </c>
      <c r="E55" s="48">
        <v>253.81</v>
      </c>
      <c r="F55" s="48">
        <v>243.25</v>
      </c>
      <c r="G55" s="52"/>
      <c r="H55" s="50"/>
    </row>
    <row r="56" spans="1:8">
      <c r="A56" s="4">
        <v>49</v>
      </c>
      <c r="B56" s="24" t="s">
        <v>244</v>
      </c>
      <c r="C56" s="48">
        <f t="shared" si="1"/>
        <v>702.9</v>
      </c>
      <c r="D56" s="48">
        <v>598.33000000000004</v>
      </c>
      <c r="E56" s="48">
        <v>91.1</v>
      </c>
      <c r="F56" s="48">
        <v>13.47</v>
      </c>
      <c r="G56" s="52"/>
      <c r="H56" s="50"/>
    </row>
    <row r="57" spans="1:8">
      <c r="A57" s="4">
        <v>50</v>
      </c>
      <c r="B57" s="24" t="s">
        <v>245</v>
      </c>
      <c r="C57" s="48">
        <f t="shared" si="1"/>
        <v>3287.32</v>
      </c>
      <c r="D57" s="48">
        <v>1493.64</v>
      </c>
      <c r="E57" s="48">
        <f>1675.33+2.65</f>
        <v>1677.98</v>
      </c>
      <c r="F57" s="48">
        <v>115.7</v>
      </c>
      <c r="G57" s="52"/>
      <c r="H57" s="50"/>
    </row>
    <row r="58" spans="1:8">
      <c r="A58" s="4">
        <v>51</v>
      </c>
      <c r="B58" s="24" t="s">
        <v>246</v>
      </c>
      <c r="C58" s="48">
        <f t="shared" si="1"/>
        <v>5885.92</v>
      </c>
      <c r="D58" s="48">
        <v>4507.04</v>
      </c>
      <c r="E58" s="48">
        <f>1070.77+12</f>
        <v>1082.77</v>
      </c>
      <c r="F58" s="48">
        <v>296.11</v>
      </c>
      <c r="G58" s="51"/>
      <c r="H58" s="50"/>
    </row>
    <row r="59" spans="1:8">
      <c r="A59" s="4">
        <v>52</v>
      </c>
      <c r="B59" s="24" t="s">
        <v>247</v>
      </c>
      <c r="C59" s="48">
        <f t="shared" si="1"/>
        <v>3193.97</v>
      </c>
      <c r="D59" s="48">
        <v>2772.25</v>
      </c>
      <c r="E59" s="48">
        <v>400.4</v>
      </c>
      <c r="F59" s="48">
        <v>21.32</v>
      </c>
      <c r="G59" s="51"/>
      <c r="H59" s="50"/>
    </row>
    <row r="60" spans="1:8">
      <c r="A60" s="4">
        <v>53</v>
      </c>
      <c r="B60" s="24" t="s">
        <v>248</v>
      </c>
      <c r="C60" s="48">
        <f t="shared" si="1"/>
        <v>3257.28</v>
      </c>
      <c r="D60" s="48">
        <v>2789.31</v>
      </c>
      <c r="E60" s="48">
        <v>314.66000000000003</v>
      </c>
      <c r="F60" s="48">
        <v>153.31</v>
      </c>
      <c r="G60" s="51"/>
      <c r="H60" s="50"/>
    </row>
    <row r="61" spans="1:8">
      <c r="A61" s="4">
        <v>54</v>
      </c>
      <c r="B61" s="24" t="s">
        <v>249</v>
      </c>
      <c r="C61" s="48">
        <f t="shared" si="1"/>
        <v>2324.54</v>
      </c>
      <c r="D61" s="48">
        <v>1981.05</v>
      </c>
      <c r="E61" s="48">
        <v>219.29</v>
      </c>
      <c r="F61" s="48">
        <v>124.2</v>
      </c>
      <c r="G61" s="51"/>
      <c r="H61" s="50"/>
    </row>
    <row r="62" spans="1:8">
      <c r="A62" s="4">
        <v>55</v>
      </c>
      <c r="B62" s="24" t="s">
        <v>250</v>
      </c>
      <c r="C62" s="48">
        <f t="shared" si="1"/>
        <v>3818.83</v>
      </c>
      <c r="D62" s="48">
        <v>2992.59</v>
      </c>
      <c r="E62" s="48">
        <v>464.02</v>
      </c>
      <c r="F62" s="48">
        <v>362.22</v>
      </c>
      <c r="G62" s="51"/>
      <c r="H62" s="50"/>
    </row>
    <row r="63" spans="1:8">
      <c r="A63" s="4">
        <v>56</v>
      </c>
      <c r="B63" s="24" t="s">
        <v>251</v>
      </c>
      <c r="C63" s="48">
        <f t="shared" si="1"/>
        <v>2487.0700000000002</v>
      </c>
      <c r="D63" s="48">
        <v>2055.15</v>
      </c>
      <c r="E63" s="48">
        <v>298.70999999999998</v>
      </c>
      <c r="F63" s="48">
        <v>133.21</v>
      </c>
      <c r="G63" s="51"/>
      <c r="H63" s="50"/>
    </row>
    <row r="64" spans="1:8">
      <c r="A64" s="4">
        <v>57</v>
      </c>
      <c r="B64" s="24" t="s">
        <v>252</v>
      </c>
      <c r="C64" s="48">
        <f t="shared" si="1"/>
        <v>1022.03</v>
      </c>
      <c r="D64" s="48">
        <v>862.73</v>
      </c>
      <c r="E64" s="48">
        <v>143.63999999999999</v>
      </c>
      <c r="F64" s="48">
        <v>15.66</v>
      </c>
      <c r="G64" s="51"/>
      <c r="H64" s="50"/>
    </row>
    <row r="65" spans="1:8">
      <c r="A65" s="4">
        <v>58</v>
      </c>
      <c r="B65" s="24" t="s">
        <v>253</v>
      </c>
      <c r="C65" s="48">
        <f t="shared" si="1"/>
        <v>845.3</v>
      </c>
      <c r="D65" s="48">
        <v>723.62</v>
      </c>
      <c r="E65" s="48">
        <v>112.59</v>
      </c>
      <c r="F65" s="48">
        <v>9.09</v>
      </c>
      <c r="G65" s="51"/>
      <c r="H65" s="50"/>
    </row>
    <row r="66" spans="1:8">
      <c r="A66" s="4">
        <v>59</v>
      </c>
      <c r="B66" s="24" t="s">
        <v>254</v>
      </c>
      <c r="C66" s="48">
        <f t="shared" si="1"/>
        <v>297.70999999999998</v>
      </c>
      <c r="D66" s="48">
        <v>233.83</v>
      </c>
      <c r="E66" s="48">
        <f>32.93+0.86</f>
        <v>33.79</v>
      </c>
      <c r="F66" s="48">
        <v>30.09</v>
      </c>
      <c r="G66" s="51"/>
      <c r="H66" s="50"/>
    </row>
    <row r="67" spans="1:8">
      <c r="A67" s="4">
        <v>60</v>
      </c>
      <c r="B67" s="24" t="s">
        <v>255</v>
      </c>
      <c r="C67" s="48">
        <f t="shared" si="1"/>
        <v>4417.08</v>
      </c>
      <c r="D67" s="48">
        <v>1636.72</v>
      </c>
      <c r="E67" s="48">
        <v>2707.4</v>
      </c>
      <c r="F67" s="48">
        <v>72.959999999999994</v>
      </c>
      <c r="G67" s="51"/>
      <c r="H67" s="50"/>
    </row>
    <row r="68" spans="1:8">
      <c r="A68" s="4">
        <v>61</v>
      </c>
      <c r="B68" s="24" t="s">
        <v>256</v>
      </c>
      <c r="C68" s="48">
        <f t="shared" si="1"/>
        <v>165.98</v>
      </c>
      <c r="D68" s="48">
        <v>106.07</v>
      </c>
      <c r="E68" s="48">
        <v>59.91</v>
      </c>
      <c r="F68" s="48"/>
      <c r="G68" s="51"/>
      <c r="H68" s="50"/>
    </row>
    <row r="69" spans="1:8">
      <c r="A69" s="4">
        <v>62</v>
      </c>
      <c r="B69" s="24" t="s">
        <v>257</v>
      </c>
      <c r="C69" s="48">
        <f t="shared" si="1"/>
        <v>25.16</v>
      </c>
      <c r="D69" s="48">
        <v>23.54</v>
      </c>
      <c r="E69" s="48">
        <v>1.62</v>
      </c>
      <c r="F69" s="48"/>
      <c r="G69" s="51"/>
      <c r="H69" s="50"/>
    </row>
    <row r="70" spans="1:8">
      <c r="A70" s="4">
        <v>63</v>
      </c>
      <c r="B70" s="24" t="s">
        <v>258</v>
      </c>
      <c r="C70" s="48">
        <f t="shared" si="1"/>
        <v>43.7</v>
      </c>
      <c r="D70" s="48">
        <v>34.26</v>
      </c>
      <c r="E70" s="48">
        <v>9.44</v>
      </c>
      <c r="F70" s="48"/>
      <c r="G70" s="53"/>
      <c r="H70" s="50"/>
    </row>
  </sheetData>
  <mergeCells count="9">
    <mergeCell ref="A2:F2"/>
    <mergeCell ref="D3:F3"/>
    <mergeCell ref="C4:F4"/>
    <mergeCell ref="A4:A6"/>
    <mergeCell ref="B4:B6"/>
    <mergeCell ref="C5:C6"/>
    <mergeCell ref="D5:D6"/>
    <mergeCell ref="E5:E6"/>
    <mergeCell ref="F5:F6"/>
  </mergeCells>
  <phoneticPr fontId="30" type="noConversion"/>
  <printOptions horizontalCentered="1"/>
  <pageMargins left="0.74803149606299202" right="0.74803149606299202" top="0.78740157480314998" bottom="0.78740157480314998" header="0.511811023622047" footer="0.511811023622047"/>
  <pageSetup paperSize="9" orientation="landscape" horizontalDpi="1200" verticalDpi="12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6"/>
  <sheetViews>
    <sheetView view="pageBreakPreview" zoomScaleSheetLayoutView="100" workbookViewId="0">
      <selection activeCell="E17" sqref="E17"/>
    </sheetView>
  </sheetViews>
  <sheetFormatPr defaultColWidth="9" defaultRowHeight="13.5"/>
  <cols>
    <col min="1" max="1" width="14.375" customWidth="1"/>
    <col min="2" max="2" width="51.5" customWidth="1"/>
    <col min="3" max="3" width="41.25" style="21" customWidth="1"/>
  </cols>
  <sheetData>
    <row r="1" spans="1:8" ht="15">
      <c r="A1" s="3" t="s">
        <v>259</v>
      </c>
      <c r="B1" s="1"/>
      <c r="C1" s="2"/>
    </row>
    <row r="2" spans="1:8" ht="28.5">
      <c r="A2" s="70" t="s">
        <v>260</v>
      </c>
      <c r="B2" s="71"/>
      <c r="C2" s="71"/>
      <c r="D2" s="36"/>
      <c r="E2" s="36"/>
      <c r="F2" s="36"/>
      <c r="G2" s="36"/>
      <c r="H2" s="36"/>
    </row>
    <row r="3" spans="1:8" ht="15">
      <c r="A3" s="72" t="s">
        <v>19</v>
      </c>
      <c r="B3" s="72"/>
      <c r="C3" s="72"/>
    </row>
    <row r="4" spans="1:8" ht="19.149999999999999" customHeight="1">
      <c r="A4" s="4" t="s">
        <v>261</v>
      </c>
      <c r="B4" s="4" t="s">
        <v>262</v>
      </c>
      <c r="C4" s="4" t="s">
        <v>263</v>
      </c>
    </row>
    <row r="5" spans="1:8" ht="19.149999999999999" customHeight="1">
      <c r="A5" s="19" t="s">
        <v>122</v>
      </c>
      <c r="B5" s="19"/>
      <c r="C5" s="24">
        <v>204551</v>
      </c>
    </row>
    <row r="6" spans="1:8" ht="19.149999999999999" customHeight="1">
      <c r="A6" s="19" t="s">
        <v>264</v>
      </c>
      <c r="B6" s="19" t="s">
        <v>265</v>
      </c>
      <c r="C6" s="24">
        <f>SUM(C7:C12)</f>
        <v>48423</v>
      </c>
    </row>
    <row r="7" spans="1:8" ht="19.149999999999999" customHeight="1">
      <c r="A7" s="19"/>
      <c r="B7" s="19" t="s">
        <v>266</v>
      </c>
      <c r="C7" s="24">
        <v>200</v>
      </c>
    </row>
    <row r="8" spans="1:8" ht="19.149999999999999" customHeight="1">
      <c r="A8" s="19"/>
      <c r="B8" s="19" t="s">
        <v>267</v>
      </c>
      <c r="C8" s="24">
        <v>31000</v>
      </c>
    </row>
    <row r="9" spans="1:8" ht="19.149999999999999" customHeight="1">
      <c r="A9" s="19"/>
      <c r="B9" s="19" t="s">
        <v>268</v>
      </c>
      <c r="C9" s="24">
        <v>530</v>
      </c>
    </row>
    <row r="10" spans="1:8" ht="19.149999999999999" customHeight="1">
      <c r="A10" s="19"/>
      <c r="B10" s="19" t="s">
        <v>269</v>
      </c>
      <c r="C10" s="24">
        <v>3000</v>
      </c>
    </row>
    <row r="11" spans="1:8" ht="19.149999999999999" customHeight="1">
      <c r="A11" s="19"/>
      <c r="B11" s="19" t="s">
        <v>270</v>
      </c>
      <c r="C11" s="24"/>
    </row>
    <row r="12" spans="1:8" ht="19.149999999999999" customHeight="1">
      <c r="A12" s="19"/>
      <c r="B12" s="19" t="s">
        <v>271</v>
      </c>
      <c r="C12" s="24">
        <v>13693</v>
      </c>
    </row>
    <row r="13" spans="1:8" ht="19.149999999999999" customHeight="1">
      <c r="A13" s="19" t="s">
        <v>272</v>
      </c>
      <c r="B13" s="19" t="s">
        <v>273</v>
      </c>
      <c r="C13" s="24">
        <v>66854</v>
      </c>
    </row>
    <row r="14" spans="1:8" ht="19.149999999999999" customHeight="1">
      <c r="A14" s="19"/>
      <c r="B14" s="19" t="s">
        <v>274</v>
      </c>
      <c r="C14" s="24">
        <v>34771</v>
      </c>
    </row>
    <row r="15" spans="1:8" ht="19.149999999999999" customHeight="1">
      <c r="A15" s="19"/>
      <c r="B15" s="19" t="s">
        <v>275</v>
      </c>
      <c r="C15" s="24">
        <v>2000</v>
      </c>
    </row>
    <row r="16" spans="1:8" ht="19.149999999999999" customHeight="1">
      <c r="A16" s="19"/>
      <c r="B16" s="19" t="s">
        <v>276</v>
      </c>
      <c r="C16" s="24">
        <v>3500</v>
      </c>
    </row>
    <row r="17" spans="1:3" ht="19.149999999999999" customHeight="1">
      <c r="A17" s="19"/>
      <c r="B17" s="19" t="s">
        <v>277</v>
      </c>
      <c r="C17" s="24">
        <v>4500</v>
      </c>
    </row>
    <row r="18" spans="1:3" ht="19.149999999999999" customHeight="1">
      <c r="A18" s="19"/>
      <c r="B18" s="19" t="s">
        <v>278</v>
      </c>
      <c r="C18" s="24">
        <v>3600</v>
      </c>
    </row>
    <row r="19" spans="1:3" ht="19.149999999999999" customHeight="1">
      <c r="A19" s="19"/>
      <c r="B19" s="19" t="s">
        <v>279</v>
      </c>
      <c r="C19" s="24">
        <v>3000</v>
      </c>
    </row>
    <row r="20" spans="1:3" ht="19.149999999999999" customHeight="1">
      <c r="A20" s="19"/>
      <c r="B20" s="19" t="s">
        <v>280</v>
      </c>
      <c r="C20" s="24">
        <v>300</v>
      </c>
    </row>
    <row r="21" spans="1:3" ht="19.149999999999999" customHeight="1">
      <c r="A21" s="19"/>
      <c r="B21" s="19" t="s">
        <v>281</v>
      </c>
      <c r="C21" s="24">
        <v>9300</v>
      </c>
    </row>
    <row r="22" spans="1:3" ht="19.149999999999999" customHeight="1">
      <c r="A22" s="19"/>
      <c r="B22" s="19" t="s">
        <v>282</v>
      </c>
      <c r="C22" s="24">
        <v>5883</v>
      </c>
    </row>
    <row r="23" spans="1:3" s="35" customFormat="1" ht="19.149999999999999" customHeight="1">
      <c r="A23" s="19" t="s">
        <v>283</v>
      </c>
      <c r="B23" s="19" t="s">
        <v>284</v>
      </c>
      <c r="C23" s="24">
        <v>1690</v>
      </c>
    </row>
    <row r="24" spans="1:3" s="35" customFormat="1" ht="19.149999999999999" customHeight="1">
      <c r="A24" s="19"/>
      <c r="B24" s="19" t="s">
        <v>285</v>
      </c>
      <c r="C24" s="24"/>
    </row>
    <row r="25" spans="1:3" s="35" customFormat="1" ht="19.149999999999999" customHeight="1">
      <c r="A25" s="19"/>
      <c r="B25" s="19" t="s">
        <v>286</v>
      </c>
      <c r="C25" s="24">
        <v>1690</v>
      </c>
    </row>
    <row r="26" spans="1:3" s="35" customFormat="1" ht="19.149999999999999" customHeight="1">
      <c r="A26" s="19" t="s">
        <v>287</v>
      </c>
      <c r="B26" s="19" t="s">
        <v>288</v>
      </c>
      <c r="C26" s="24">
        <v>3100</v>
      </c>
    </row>
    <row r="27" spans="1:3" s="35" customFormat="1" ht="19.149999999999999" customHeight="1">
      <c r="A27" s="19"/>
      <c r="B27" s="19" t="s">
        <v>289</v>
      </c>
      <c r="C27" s="24">
        <v>2500</v>
      </c>
    </row>
    <row r="28" spans="1:3" s="35" customFormat="1" ht="19.149999999999999" customHeight="1">
      <c r="A28" s="19"/>
      <c r="B28" s="19" t="s">
        <v>290</v>
      </c>
      <c r="C28" s="24">
        <v>600</v>
      </c>
    </row>
    <row r="29" spans="1:3" s="35" customFormat="1" ht="19.149999999999999" customHeight="1">
      <c r="A29" s="19"/>
      <c r="B29" s="19" t="s">
        <v>291</v>
      </c>
      <c r="C29" s="24"/>
    </row>
    <row r="30" spans="1:3" ht="19.149999999999999" customHeight="1">
      <c r="A30" s="19" t="s">
        <v>292</v>
      </c>
      <c r="B30" s="19" t="s">
        <v>293</v>
      </c>
      <c r="C30" s="24">
        <v>67004</v>
      </c>
    </row>
    <row r="31" spans="1:3" ht="15">
      <c r="A31" s="19"/>
      <c r="B31" s="19" t="s">
        <v>294</v>
      </c>
      <c r="C31" s="24">
        <v>13570</v>
      </c>
    </row>
    <row r="32" spans="1:3" ht="15">
      <c r="A32" s="19"/>
      <c r="B32" s="19" t="s">
        <v>295</v>
      </c>
      <c r="C32" s="24"/>
    </row>
    <row r="33" spans="1:3" ht="15">
      <c r="A33" s="19"/>
      <c r="B33" s="19" t="s">
        <v>296</v>
      </c>
      <c r="C33" s="24">
        <v>3434</v>
      </c>
    </row>
    <row r="34" spans="1:3" ht="15">
      <c r="A34" s="19"/>
      <c r="B34" s="19" t="s">
        <v>297</v>
      </c>
      <c r="C34" s="24">
        <v>50000</v>
      </c>
    </row>
    <row r="35" spans="1:3" ht="15">
      <c r="A35" s="19" t="s">
        <v>298</v>
      </c>
      <c r="B35" s="19" t="s">
        <v>299</v>
      </c>
      <c r="C35" s="24">
        <v>16030</v>
      </c>
    </row>
    <row r="36" spans="1:3" ht="15">
      <c r="A36" s="19"/>
      <c r="B36" s="19" t="s">
        <v>300</v>
      </c>
      <c r="C36" s="24"/>
    </row>
    <row r="37" spans="1:3" ht="15">
      <c r="A37" s="19"/>
      <c r="B37" s="19" t="s">
        <v>301</v>
      </c>
      <c r="C37" s="24"/>
    </row>
    <row r="38" spans="1:3" ht="15">
      <c r="A38" s="19"/>
      <c r="B38" s="19" t="s">
        <v>302</v>
      </c>
      <c r="C38" s="24">
        <v>16000</v>
      </c>
    </row>
    <row r="39" spans="1:3" ht="15">
      <c r="A39" s="19"/>
      <c r="B39" s="19" t="s">
        <v>303</v>
      </c>
      <c r="C39" s="24"/>
    </row>
    <row r="40" spans="1:3" ht="15">
      <c r="A40" s="19"/>
      <c r="B40" s="19" t="s">
        <v>304</v>
      </c>
      <c r="C40" s="24">
        <v>30</v>
      </c>
    </row>
    <row r="41" spans="1:3" ht="15">
      <c r="A41" s="19"/>
      <c r="B41" s="19" t="s">
        <v>305</v>
      </c>
      <c r="C41" s="24"/>
    </row>
    <row r="42" spans="1:3" ht="15">
      <c r="A42" s="19" t="s">
        <v>306</v>
      </c>
      <c r="B42" s="19" t="s">
        <v>307</v>
      </c>
      <c r="C42" s="24">
        <v>1450</v>
      </c>
    </row>
    <row r="43" spans="1:3" ht="15">
      <c r="A43" s="19"/>
      <c r="B43" s="19" t="s">
        <v>308</v>
      </c>
      <c r="C43" s="24"/>
    </row>
    <row r="44" spans="1:3" ht="15">
      <c r="A44" s="19"/>
      <c r="B44" s="19" t="s">
        <v>309</v>
      </c>
      <c r="C44" s="24">
        <v>50</v>
      </c>
    </row>
    <row r="45" spans="1:3" ht="15">
      <c r="A45" s="19"/>
      <c r="B45" s="19" t="s">
        <v>310</v>
      </c>
      <c r="C45" s="24">
        <v>1400</v>
      </c>
    </row>
    <row r="46" spans="1:3">
      <c r="A46" s="37"/>
      <c r="B46" s="37"/>
    </row>
  </sheetData>
  <mergeCells count="2">
    <mergeCell ref="A2:C2"/>
    <mergeCell ref="A3:C3"/>
  </mergeCells>
  <phoneticPr fontId="30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8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目录</vt:lpstr>
      <vt:lpstr>2020一般预计完成</vt:lpstr>
      <vt:lpstr>2020一般执行</vt:lpstr>
      <vt:lpstr>2020一般平衡表</vt:lpstr>
      <vt:lpstr>2021一般收支</vt:lpstr>
      <vt:lpstr>2021一般平衡</vt:lpstr>
      <vt:lpstr>2021部门收支</vt:lpstr>
      <vt:lpstr>2021部门支出经济分类</vt:lpstr>
      <vt:lpstr>2021重点项目</vt:lpstr>
      <vt:lpstr>2020政府基金执行</vt:lpstr>
      <vt:lpstr>2020政府基金平衡表</vt:lpstr>
      <vt:lpstr>2021政府基金收支</vt:lpstr>
      <vt:lpstr>2021政府基金平衡</vt:lpstr>
      <vt:lpstr>2021三公一会</vt:lpstr>
      <vt:lpstr>'2021部门收支'!Print_Titles</vt:lpstr>
      <vt:lpstr>'2021部门支出经济分类'!Print_Titles</vt:lpstr>
      <vt:lpstr>'2021三公一会'!Print_Titles</vt:lpstr>
      <vt:lpstr>'2021重点项目'!Print_Titles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Sky</cp:lastModifiedBy>
  <cp:revision>1</cp:revision>
  <cp:lastPrinted>2020-12-23T07:27:00Z</cp:lastPrinted>
  <dcterms:created xsi:type="dcterms:W3CDTF">2018-11-05T00:48:00Z</dcterms:created>
  <dcterms:modified xsi:type="dcterms:W3CDTF">2021-01-08T09:12:55Z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ubyTemplateID">
    <vt:lpwstr>14</vt:lpwstr>
  </property>
</Properties>
</file>