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8370" firstSheet="3" activeTab="4"/>
  </bookViews>
  <sheets>
    <sheet name="目录" sheetId="1" state="hidden" r:id="rId1"/>
    <sheet name="2018一般预计完成" sheetId="2" r:id="rId2"/>
    <sheet name="2018一般执行" sheetId="3" r:id="rId3"/>
    <sheet name="2018一般平衡" sheetId="4" r:id="rId4"/>
    <sheet name="2019一般收支" sheetId="5" r:id="rId5"/>
    <sheet name="2019一般平衡" sheetId="6" r:id="rId6"/>
    <sheet name="2019部门收支" sheetId="7" r:id="rId7"/>
    <sheet name="2019部门支出经济分类" sheetId="8" r:id="rId8"/>
    <sheet name="2019重点项目" sheetId="9" r:id="rId9"/>
    <sheet name="2018政府基金执行" sheetId="10" r:id="rId10"/>
    <sheet name="2018政府基金平衡" sheetId="11" r:id="rId11"/>
    <sheet name="2019政府基金收支" sheetId="12" r:id="rId12"/>
    <sheet name="2019政府基金平衡" sheetId="13" r:id="rId13"/>
    <sheet name="2019三公一会 (2)" sheetId="15" r:id="rId14"/>
    <sheet name="Sheet1" sheetId="16" r:id="rId15"/>
  </sheets>
  <definedNames>
    <definedName name="_xlnm.Print_Area" localSheetId="2">'2018一般执行'!$A$1:$H$28</definedName>
    <definedName name="_xlnm.Print_Titles" localSheetId="6">'2019部门收支'!$1:$5</definedName>
    <definedName name="_xlnm.Print_Titles" localSheetId="7">'2019部门支出经济分类'!$2:$6</definedName>
    <definedName name="_xlnm.Print_Titles" localSheetId="13">'2019三公一会 (2)'!$1:$6</definedName>
    <definedName name="_xlnm.Print_Titles" localSheetId="8">'2019重点项目'!$4:$4</definedName>
  </definedNames>
  <calcPr calcId="125725"/>
</workbook>
</file>

<file path=xl/calcChain.xml><?xml version="1.0" encoding="utf-8"?>
<calcChain xmlns="http://schemas.openxmlformats.org/spreadsheetml/2006/main">
  <c r="G17" i="2"/>
  <c r="C7" i="3"/>
  <c r="F8" i="12" l="1"/>
  <c r="F9"/>
  <c r="F10"/>
  <c r="F13"/>
  <c r="F14"/>
  <c r="F7"/>
  <c r="G8" i="5" l="1"/>
  <c r="G14"/>
  <c r="G14" i="2"/>
  <c r="G7" i="5"/>
  <c r="B12" i="3" l="1"/>
  <c r="B7"/>
  <c r="B8"/>
  <c r="B9"/>
  <c r="B10"/>
  <c r="B11"/>
  <c r="B13"/>
  <c r="B14"/>
  <c r="B15"/>
  <c r="B16"/>
  <c r="B17"/>
  <c r="C9" i="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31" i="9" l="1"/>
  <c r="G7" i="12"/>
  <c r="G17" i="5" l="1"/>
  <c r="F25" i="3"/>
  <c r="G5" i="2"/>
  <c r="H17"/>
  <c r="B68" i="15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D45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H7"/>
  <c r="G7"/>
  <c r="F7"/>
  <c r="E7"/>
  <c r="D7"/>
  <c r="C7"/>
  <c r="B7"/>
  <c r="B11" i="13"/>
  <c r="B5"/>
  <c r="H14" i="12"/>
  <c r="H13"/>
  <c r="H10"/>
  <c r="H9"/>
  <c r="H8"/>
  <c r="H7"/>
  <c r="G6"/>
  <c r="H6" s="1"/>
  <c r="F6"/>
  <c r="F5" s="1"/>
  <c r="C6"/>
  <c r="B6"/>
  <c r="D6" s="1"/>
  <c r="C5"/>
  <c r="B5" i="11"/>
  <c r="B11" s="1"/>
  <c r="H16" i="10"/>
  <c r="H10"/>
  <c r="D10"/>
  <c r="H9"/>
  <c r="D9"/>
  <c r="H8"/>
  <c r="D8"/>
  <c r="H7"/>
  <c r="G6"/>
  <c r="H6" s="1"/>
  <c r="D6"/>
  <c r="F5"/>
  <c r="D5"/>
  <c r="C5"/>
  <c r="B5"/>
  <c r="C35" i="9"/>
  <c r="C32"/>
  <c r="C25"/>
  <c r="C14"/>
  <c r="C6"/>
  <c r="C5"/>
  <c r="C8" i="8"/>
  <c r="F7"/>
  <c r="E7"/>
  <c r="D7"/>
  <c r="H72" i="7"/>
  <c r="C72"/>
  <c r="B72"/>
  <c r="H71"/>
  <c r="B71" s="1"/>
  <c r="C71" s="1"/>
  <c r="H70"/>
  <c r="B70" s="1"/>
  <c r="C70" s="1"/>
  <c r="H69"/>
  <c r="B69" s="1"/>
  <c r="C69" s="1"/>
  <c r="H68"/>
  <c r="B68" s="1"/>
  <c r="C68" s="1"/>
  <c r="H67"/>
  <c r="B67" s="1"/>
  <c r="C67" s="1"/>
  <c r="H66"/>
  <c r="B66" s="1"/>
  <c r="C66" s="1"/>
  <c r="H65"/>
  <c r="B65" s="1"/>
  <c r="C65" s="1"/>
  <c r="H64"/>
  <c r="B64" s="1"/>
  <c r="C64" s="1"/>
  <c r="H63"/>
  <c r="B63" s="1"/>
  <c r="C63" s="1"/>
  <c r="H62"/>
  <c r="B62" s="1"/>
  <c r="C62" s="1"/>
  <c r="H61"/>
  <c r="B61" s="1"/>
  <c r="C61" s="1"/>
  <c r="H60"/>
  <c r="B60" s="1"/>
  <c r="C60" s="1"/>
  <c r="H59"/>
  <c r="B59" s="1"/>
  <c r="C59" s="1"/>
  <c r="H58"/>
  <c r="B58" s="1"/>
  <c r="C58" s="1"/>
  <c r="H57"/>
  <c r="B57" s="1"/>
  <c r="C57" s="1"/>
  <c r="H56"/>
  <c r="B56" s="1"/>
  <c r="C56" s="1"/>
  <c r="H55"/>
  <c r="B55" s="1"/>
  <c r="C55" s="1"/>
  <c r="H54"/>
  <c r="B54" s="1"/>
  <c r="C54" s="1"/>
  <c r="H53"/>
  <c r="B53" s="1"/>
  <c r="C53" s="1"/>
  <c r="H52"/>
  <c r="B52" s="1"/>
  <c r="C52" s="1"/>
  <c r="H51"/>
  <c r="B51" s="1"/>
  <c r="C51" s="1"/>
  <c r="H50"/>
  <c r="B50" s="1"/>
  <c r="C50" s="1"/>
  <c r="H49"/>
  <c r="B49"/>
  <c r="C49" s="1"/>
  <c r="H48"/>
  <c r="B48" s="1"/>
  <c r="C48" s="1"/>
  <c r="H47"/>
  <c r="B47" s="1"/>
  <c r="C47" s="1"/>
  <c r="H46"/>
  <c r="B46"/>
  <c r="C46" s="1"/>
  <c r="H45"/>
  <c r="B45" s="1"/>
  <c r="C45" s="1"/>
  <c r="H44"/>
  <c r="B44" s="1"/>
  <c r="C44" s="1"/>
  <c r="H43"/>
  <c r="B43"/>
  <c r="C43" s="1"/>
  <c r="H42"/>
  <c r="B42" s="1"/>
  <c r="C42" s="1"/>
  <c r="H41"/>
  <c r="B41" s="1"/>
  <c r="C41" s="1"/>
  <c r="H40"/>
  <c r="C40"/>
  <c r="B40"/>
  <c r="H39"/>
  <c r="B39" s="1"/>
  <c r="C39" s="1"/>
  <c r="H38"/>
  <c r="B38" s="1"/>
  <c r="C38" s="1"/>
  <c r="H37"/>
  <c r="B37" s="1"/>
  <c r="C37" s="1"/>
  <c r="H36"/>
  <c r="B36" s="1"/>
  <c r="C36" s="1"/>
  <c r="H35"/>
  <c r="B35" s="1"/>
  <c r="C35" s="1"/>
  <c r="H34"/>
  <c r="B34" s="1"/>
  <c r="C34" s="1"/>
  <c r="H33"/>
  <c r="B33" s="1"/>
  <c r="C33" s="1"/>
  <c r="H32"/>
  <c r="B32" s="1"/>
  <c r="C32" s="1"/>
  <c r="H31"/>
  <c r="B31" s="1"/>
  <c r="C31" s="1"/>
  <c r="H30"/>
  <c r="B30" s="1"/>
  <c r="C30" s="1"/>
  <c r="H29"/>
  <c r="B29" s="1"/>
  <c r="C29" s="1"/>
  <c r="H28"/>
  <c r="B28" s="1"/>
  <c r="C28" s="1"/>
  <c r="H27"/>
  <c r="B27" s="1"/>
  <c r="C27" s="1"/>
  <c r="H26"/>
  <c r="B26" s="1"/>
  <c r="C26" s="1"/>
  <c r="H25"/>
  <c r="B25" s="1"/>
  <c r="C25" s="1"/>
  <c r="H24"/>
  <c r="B24" s="1"/>
  <c r="C24" s="1"/>
  <c r="H23"/>
  <c r="B23" s="1"/>
  <c r="C23" s="1"/>
  <c r="H22"/>
  <c r="B22" s="1"/>
  <c r="C22" s="1"/>
  <c r="H21"/>
  <c r="B21" s="1"/>
  <c r="C21" s="1"/>
  <c r="H20"/>
  <c r="B20" s="1"/>
  <c r="C20" s="1"/>
  <c r="H19"/>
  <c r="B19" s="1"/>
  <c r="C19" s="1"/>
  <c r="H18"/>
  <c r="B18" s="1"/>
  <c r="C18" s="1"/>
  <c r="H17"/>
  <c r="B17" s="1"/>
  <c r="C17" s="1"/>
  <c r="H16"/>
  <c r="B16" s="1"/>
  <c r="C16" s="1"/>
  <c r="H15"/>
  <c r="B15" s="1"/>
  <c r="C15" s="1"/>
  <c r="H14"/>
  <c r="B14" s="1"/>
  <c r="C14" s="1"/>
  <c r="H13"/>
  <c r="B13" s="1"/>
  <c r="C13" s="1"/>
  <c r="H12"/>
  <c r="B12" s="1"/>
  <c r="C12" s="1"/>
  <c r="H11"/>
  <c r="B11" s="1"/>
  <c r="C11" s="1"/>
  <c r="H10"/>
  <c r="B10" s="1"/>
  <c r="C10" s="1"/>
  <c r="H9"/>
  <c r="B9" s="1"/>
  <c r="C9" s="1"/>
  <c r="H8"/>
  <c r="B8" s="1"/>
  <c r="C8" s="1"/>
  <c r="H7"/>
  <c r="B7" s="1"/>
  <c r="K6"/>
  <c r="J6"/>
  <c r="I6"/>
  <c r="G6"/>
  <c r="F6"/>
  <c r="E6"/>
  <c r="D6"/>
  <c r="B26" i="5"/>
  <c r="D26" s="1"/>
  <c r="B22"/>
  <c r="B17"/>
  <c r="D17" s="1"/>
  <c r="H16"/>
  <c r="F16"/>
  <c r="D16"/>
  <c r="B16"/>
  <c r="F15"/>
  <c r="H15" s="1"/>
  <c r="B15"/>
  <c r="C15" s="1"/>
  <c r="D15" s="1"/>
  <c r="F14"/>
  <c r="H14" s="1"/>
  <c r="B14"/>
  <c r="F13"/>
  <c r="H13" s="1"/>
  <c r="B13"/>
  <c r="D13" s="1"/>
  <c r="F12"/>
  <c r="H12" s="1"/>
  <c r="B12"/>
  <c r="F11"/>
  <c r="H11" s="1"/>
  <c r="D11"/>
  <c r="B11"/>
  <c r="F10"/>
  <c r="H10" s="1"/>
  <c r="B10"/>
  <c r="D10" s="1"/>
  <c r="F9"/>
  <c r="H9" s="1"/>
  <c r="D9"/>
  <c r="B9"/>
  <c r="F8"/>
  <c r="H8" s="1"/>
  <c r="B8"/>
  <c r="D8" s="1"/>
  <c r="F7"/>
  <c r="H7" s="1"/>
  <c r="D7"/>
  <c r="B7"/>
  <c r="F6"/>
  <c r="H6" s="1"/>
  <c r="G5"/>
  <c r="D5" i="6" s="1"/>
  <c r="B26" i="3"/>
  <c r="D26" s="1"/>
  <c r="B22"/>
  <c r="D22" s="1"/>
  <c r="C21"/>
  <c r="D17"/>
  <c r="F16"/>
  <c r="H16" s="1"/>
  <c r="D16"/>
  <c r="F15"/>
  <c r="H15" s="1"/>
  <c r="D15"/>
  <c r="F14"/>
  <c r="H14" s="1"/>
  <c r="D14"/>
  <c r="H13"/>
  <c r="F13"/>
  <c r="D13"/>
  <c r="H12"/>
  <c r="F12"/>
  <c r="D12"/>
  <c r="F11"/>
  <c r="H11" s="1"/>
  <c r="D11"/>
  <c r="H10"/>
  <c r="F10"/>
  <c r="D10"/>
  <c r="H9"/>
  <c r="F9"/>
  <c r="D9"/>
  <c r="H8"/>
  <c r="F8"/>
  <c r="D8"/>
  <c r="F7"/>
  <c r="H7" s="1"/>
  <c r="D7"/>
  <c r="F6"/>
  <c r="H6" s="1"/>
  <c r="C6"/>
  <c r="G5"/>
  <c r="C5"/>
  <c r="D26" i="2"/>
  <c r="D22"/>
  <c r="C21"/>
  <c r="D21" s="1"/>
  <c r="B21"/>
  <c r="D17"/>
  <c r="H16"/>
  <c r="D16"/>
  <c r="H15"/>
  <c r="D15"/>
  <c r="H14"/>
  <c r="D14"/>
  <c r="H13"/>
  <c r="D13"/>
  <c r="H12"/>
  <c r="D12"/>
  <c r="H11"/>
  <c r="D11"/>
  <c r="H10"/>
  <c r="D10"/>
  <c r="H9"/>
  <c r="H8"/>
  <c r="D8"/>
  <c r="H7"/>
  <c r="D7"/>
  <c r="H6"/>
  <c r="C6"/>
  <c r="D6" s="1"/>
  <c r="B6"/>
  <c r="F5"/>
  <c r="B5"/>
  <c r="D14" i="5" l="1"/>
  <c r="C14"/>
  <c r="C6" s="1"/>
  <c r="D12"/>
  <c r="C12"/>
  <c r="B21" i="3"/>
  <c r="D21" s="1"/>
  <c r="C5" i="2"/>
  <c r="B5" i="4" s="1"/>
  <c r="B12" s="1"/>
  <c r="B6" i="7"/>
  <c r="H6"/>
  <c r="C7" i="8"/>
  <c r="B5" i="12"/>
  <c r="D5" s="1"/>
  <c r="B6" i="5"/>
  <c r="B5" s="1"/>
  <c r="B21"/>
  <c r="C21" s="1"/>
  <c r="D21" s="1"/>
  <c r="G5" i="12"/>
  <c r="D5" i="13" s="1"/>
  <c r="D11" s="1"/>
  <c r="G5" i="10"/>
  <c r="D22" i="5"/>
  <c r="F17" i="3"/>
  <c r="H17" s="1"/>
  <c r="F17" i="5"/>
  <c r="H17" s="1"/>
  <c r="F5" i="3"/>
  <c r="H5" s="1"/>
  <c r="B6"/>
  <c r="C7" i="7"/>
  <c r="C6" s="1"/>
  <c r="H5" i="12"/>
  <c r="F5" i="5" l="1"/>
  <c r="H5" s="1"/>
  <c r="D5" i="2"/>
  <c r="D5" i="11"/>
  <c r="D11" s="1"/>
  <c r="H5" i="10"/>
  <c r="H5" i="2"/>
  <c r="D5" i="4"/>
  <c r="D6" i="3"/>
  <c r="B5"/>
  <c r="D5" s="1"/>
  <c r="D6" i="5"/>
  <c r="C5"/>
  <c r="D6" i="4" l="1"/>
  <c r="D12" s="1"/>
  <c r="D5" i="5"/>
  <c r="B5" i="6"/>
  <c r="B12" s="1"/>
  <c r="D6" s="1"/>
  <c r="D12" s="1"/>
</calcChain>
</file>

<file path=xl/comments1.xml><?xml version="1.0" encoding="utf-8"?>
<comments xmlns="http://schemas.openxmlformats.org/spreadsheetml/2006/main">
  <authors>
    <author>user</author>
    <author>Sky123.Org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教育需调出基本养老险、职业年金约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宋体"/>
            <family val="3"/>
            <charset val="134"/>
          </rPr>
          <t>亿元需调入</t>
        </r>
        <r>
          <rPr>
            <sz val="9"/>
            <color indexed="81"/>
            <rFont val="Tahoma"/>
            <family val="2"/>
          </rPr>
          <t>208</t>
        </r>
        <r>
          <rPr>
            <sz val="9"/>
            <color indexed="81"/>
            <rFont val="宋体"/>
            <family val="3"/>
            <charset val="134"/>
          </rPr>
          <t>和</t>
        </r>
        <r>
          <rPr>
            <sz val="9"/>
            <color indexed="81"/>
            <rFont val="Tahoma"/>
            <family val="2"/>
          </rPr>
          <t>221</t>
        </r>
      </text>
    </comment>
    <comment ref="G17" authorId="1">
      <text>
        <r>
          <rPr>
            <b/>
            <sz val="9"/>
            <rFont val="Tahoma"/>
            <family val="2"/>
          </rPr>
          <t>Sky123.Org: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加入综保区建设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3"/>
            <charset val="134"/>
          </rPr>
          <t>亿元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教育需调出基本养老险、职业年金约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宋体"/>
            <family val="3"/>
            <charset val="134"/>
          </rPr>
          <t>亿元需调入</t>
        </r>
        <r>
          <rPr>
            <sz val="9"/>
            <color indexed="81"/>
            <rFont val="Tahoma"/>
            <family val="2"/>
          </rPr>
          <t>208</t>
        </r>
        <r>
          <rPr>
            <sz val="9"/>
            <color indexed="81"/>
            <rFont val="宋体"/>
            <family val="3"/>
            <charset val="134"/>
          </rPr>
          <t>和</t>
        </r>
        <r>
          <rPr>
            <sz val="9"/>
            <color indexed="81"/>
            <rFont val="Tahoma"/>
            <family val="2"/>
          </rPr>
          <t xml:space="preserve">221
</t>
        </r>
      </text>
    </comment>
  </commentList>
</comments>
</file>

<file path=xl/comments3.xml><?xml version="1.0" encoding="utf-8"?>
<comments xmlns="http://schemas.openxmlformats.org/spreadsheetml/2006/main">
  <authors>
    <author>user</author>
    <author>Sky123.Org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南理工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宋体"/>
            <family val="3"/>
            <charset val="134"/>
          </rPr>
          <t>亿元</t>
        </r>
      </text>
    </comment>
    <comment ref="G15" authorId="1">
      <text>
        <r>
          <rPr>
            <b/>
            <sz val="9"/>
            <rFont val="Tahoma"/>
            <family val="2"/>
          </rPr>
          <t>Sky123.Org: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新增土地复垦</t>
        </r>
        <r>
          <rPr>
            <sz val="9"/>
            <rFont val="Tahoma"/>
            <family val="2"/>
          </rPr>
          <t>3090+2000</t>
        </r>
        <r>
          <rPr>
            <sz val="9"/>
            <rFont val="宋体"/>
            <family val="3"/>
            <charset val="134"/>
          </rPr>
          <t>万，土地流转</t>
        </r>
        <r>
          <rPr>
            <sz val="9"/>
            <rFont val="Tahoma"/>
            <family val="2"/>
          </rPr>
          <t>8600</t>
        </r>
        <r>
          <rPr>
            <sz val="9"/>
            <rFont val="宋体"/>
            <family val="3"/>
            <charset val="134"/>
          </rPr>
          <t>万</t>
        </r>
      </text>
    </comment>
  </commentList>
</comments>
</file>

<file path=xl/sharedStrings.xml><?xml version="1.0" encoding="utf-8"?>
<sst xmlns="http://schemas.openxmlformats.org/spreadsheetml/2006/main" count="600" uniqueCount="318">
  <si>
    <r>
      <rPr>
        <sz val="22"/>
        <color indexed="8"/>
        <rFont val="方正小标宋_GBK"/>
        <charset val="134"/>
      </rPr>
      <t>附</t>
    </r>
    <r>
      <rPr>
        <sz val="22"/>
        <color indexed="8"/>
        <rFont val="Times New Roman"/>
        <family val="1"/>
      </rPr>
      <t xml:space="preserve"> </t>
    </r>
    <r>
      <rPr>
        <sz val="22"/>
        <color indexed="8"/>
        <rFont val="方正小标宋_GBK"/>
        <charset val="134"/>
      </rPr>
      <t>表</t>
    </r>
    <r>
      <rPr>
        <sz val="22"/>
        <color indexed="8"/>
        <rFont val="Times New Roman"/>
        <family val="1"/>
      </rPr>
      <t xml:space="preserve"> </t>
    </r>
    <r>
      <rPr>
        <sz val="22"/>
        <color indexed="8"/>
        <rFont val="方正小标宋_GBK"/>
        <charset val="134"/>
      </rPr>
      <t>目</t>
    </r>
    <r>
      <rPr>
        <sz val="22"/>
        <color indexed="8"/>
        <rFont val="Times New Roman"/>
        <family val="1"/>
      </rPr>
      <t xml:space="preserve"> </t>
    </r>
    <r>
      <rPr>
        <sz val="22"/>
        <color indexed="8"/>
        <rFont val="方正小标宋_GBK"/>
        <charset val="134"/>
      </rPr>
      <t>录</t>
    </r>
  </si>
  <si>
    <r>
      <rPr>
        <sz val="12"/>
        <color indexed="8"/>
        <rFont val="方正黑体_GBK"/>
        <charset val="134"/>
      </rPr>
      <t>一、一般公共预算</t>
    </r>
  </si>
  <si>
    <r>
      <rPr>
        <sz val="12"/>
        <color rgb="FF000000"/>
        <rFont val="方正仿宋_GBK"/>
        <charset val="134"/>
      </rPr>
      <t>表一</t>
    </r>
    <r>
      <rPr>
        <sz val="12"/>
        <color indexed="8"/>
        <rFont val="Times New Roman"/>
        <family val="1"/>
      </rPr>
      <t xml:space="preserve">  2018</t>
    </r>
    <r>
      <rPr>
        <sz val="12"/>
        <color indexed="8"/>
        <rFont val="方正仿宋_GBK"/>
        <charset val="134"/>
      </rPr>
      <t>年XX街园区一般公共预算预计完成情况表</t>
    </r>
    <r>
      <rPr>
        <sz val="12"/>
        <color indexed="8"/>
        <rFont val="Arial"/>
        <family val="2"/>
      </rPr>
      <t xml:space="preserve">	</t>
    </r>
  </si>
  <si>
    <r>
      <rPr>
        <sz val="12"/>
        <color rgb="FF000000"/>
        <rFont val="方正仿宋_GBK"/>
        <charset val="134"/>
      </rPr>
      <t>表二</t>
    </r>
    <r>
      <rPr>
        <sz val="12"/>
        <color indexed="8"/>
        <rFont val="Times New Roman"/>
        <family val="1"/>
      </rPr>
      <t xml:space="preserve">  2018</t>
    </r>
    <r>
      <rPr>
        <sz val="12"/>
        <color indexed="8"/>
        <rFont val="方正仿宋_GBK"/>
        <charset val="134"/>
      </rPr>
      <t>年XX街园区一般公共预算收支执行情况表</t>
    </r>
    <r>
      <rPr>
        <sz val="12"/>
        <color indexed="8"/>
        <rFont val="Arial"/>
        <family val="2"/>
      </rPr>
      <t xml:space="preserve">	</t>
    </r>
  </si>
  <si>
    <r>
      <rPr>
        <sz val="12"/>
        <color rgb="FF000000"/>
        <rFont val="方正仿宋_GBK"/>
        <charset val="134"/>
      </rPr>
      <t>表三</t>
    </r>
    <r>
      <rPr>
        <sz val="12"/>
        <color indexed="8"/>
        <rFont val="Times New Roman"/>
        <family val="1"/>
      </rPr>
      <t xml:space="preserve">  2018</t>
    </r>
    <r>
      <rPr>
        <sz val="12"/>
        <color indexed="8"/>
        <rFont val="方正仿宋_GBK"/>
        <charset val="134"/>
      </rPr>
      <t>年XX街园区一般公共预算平衡情况表</t>
    </r>
    <r>
      <rPr>
        <sz val="12"/>
        <color indexed="8"/>
        <rFont val="Arial"/>
        <family val="2"/>
      </rPr>
      <t xml:space="preserve">	</t>
    </r>
  </si>
  <si>
    <r>
      <rPr>
        <sz val="12"/>
        <color rgb="FF000000"/>
        <rFont val="方正仿宋_GBK"/>
        <charset val="134"/>
      </rPr>
      <t>表四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年XX街园区一般公共预算收支预算表</t>
    </r>
    <r>
      <rPr>
        <sz val="12"/>
        <color indexed="8"/>
        <rFont val="Arial"/>
        <family val="2"/>
      </rPr>
      <t xml:space="preserve">	</t>
    </r>
  </si>
  <si>
    <r>
      <rPr>
        <sz val="12"/>
        <color rgb="FF000000"/>
        <rFont val="方正仿宋_GBK"/>
        <charset val="134"/>
      </rPr>
      <t>表五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年XX街园区一般公共预算平衡情况表</t>
    </r>
    <r>
      <rPr>
        <sz val="12"/>
        <color indexed="8"/>
        <rFont val="Arial"/>
        <family val="2"/>
      </rPr>
      <t xml:space="preserve">	</t>
    </r>
  </si>
  <si>
    <r>
      <rPr>
        <sz val="12"/>
        <color rgb="FF000000"/>
        <rFont val="方正仿宋_GBK"/>
        <charset val="134"/>
      </rPr>
      <t>表六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年XX街园区本级部门收支预算汇总表</t>
    </r>
    <r>
      <rPr>
        <sz val="12"/>
        <color indexed="8"/>
        <rFont val="Arial"/>
        <family val="2"/>
      </rPr>
      <t xml:space="preserve">	</t>
    </r>
  </si>
  <si>
    <r>
      <rPr>
        <sz val="12"/>
        <color rgb="FF000000"/>
        <rFont val="方正仿宋_GBK"/>
        <charset val="134"/>
      </rPr>
      <t>表七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年XX街园区本级部门预算基本支出表（按经济科目分类）</t>
    </r>
    <r>
      <rPr>
        <sz val="12"/>
        <color indexed="8"/>
        <rFont val="Arial"/>
        <family val="2"/>
      </rPr>
      <t xml:space="preserve">	</t>
    </r>
  </si>
  <si>
    <r>
      <rPr>
        <sz val="12"/>
        <color rgb="FF000000"/>
        <rFont val="方正仿宋_GBK"/>
        <charset val="134"/>
      </rPr>
      <t>表八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年XX街园区重点支出项目情况表</t>
    </r>
    <r>
      <rPr>
        <sz val="12"/>
        <color indexed="8"/>
        <rFont val="Arial"/>
        <family val="2"/>
      </rPr>
      <t xml:space="preserve">	</t>
    </r>
  </si>
  <si>
    <r>
      <rPr>
        <sz val="12"/>
        <color indexed="8"/>
        <rFont val="方正黑体_GBK"/>
        <charset val="134"/>
      </rPr>
      <t>二、政府性基金预算</t>
    </r>
  </si>
  <si>
    <r>
      <rPr>
        <sz val="12"/>
        <color rgb="FF000000"/>
        <rFont val="方正仿宋_GBK"/>
        <charset val="134"/>
      </rPr>
      <t>表九</t>
    </r>
    <r>
      <rPr>
        <sz val="12"/>
        <color indexed="8"/>
        <rFont val="Times New Roman"/>
        <family val="1"/>
      </rPr>
      <t xml:space="preserve">  2018</t>
    </r>
    <r>
      <rPr>
        <sz val="12"/>
        <color indexed="8"/>
        <rFont val="方正仿宋_GBK"/>
        <charset val="134"/>
      </rPr>
      <t>年XX街园区政府性基金预算收支执行情况表</t>
    </r>
  </si>
  <si>
    <r>
      <rPr>
        <sz val="12"/>
        <color rgb="FF000000"/>
        <rFont val="方正仿宋_GBK"/>
        <charset val="134"/>
      </rPr>
      <t>表十</t>
    </r>
    <r>
      <rPr>
        <sz val="12"/>
        <color indexed="8"/>
        <rFont val="Times New Roman"/>
        <family val="1"/>
      </rPr>
      <t xml:space="preserve">  2018</t>
    </r>
    <r>
      <rPr>
        <sz val="12"/>
        <color indexed="8"/>
        <rFont val="方正仿宋_GBK"/>
        <charset val="134"/>
      </rPr>
      <t>年XX街园区政府性基金预算平衡情况表</t>
    </r>
  </si>
  <si>
    <r>
      <rPr>
        <sz val="12"/>
        <color rgb="FF000000"/>
        <rFont val="方正仿宋_GBK"/>
        <charset val="134"/>
      </rPr>
      <t>表十一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年XX街园区政府性基金预算收支预算表</t>
    </r>
    <r>
      <rPr>
        <sz val="12"/>
        <color indexed="8"/>
        <rFont val="Arial"/>
        <family val="2"/>
      </rPr>
      <t xml:space="preserve">	</t>
    </r>
  </si>
  <si>
    <r>
      <rPr>
        <sz val="12"/>
        <color rgb="FF000000"/>
        <rFont val="方正仿宋_GBK"/>
        <charset val="134"/>
      </rPr>
      <t>表十二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年XX街园区政府性基金预算平衡情况表</t>
    </r>
    <r>
      <rPr>
        <sz val="12"/>
        <color indexed="8"/>
        <rFont val="Arial"/>
        <family val="2"/>
      </rPr>
      <t xml:space="preserve">	</t>
    </r>
  </si>
  <si>
    <t>三、三公经费预算</t>
  </si>
  <si>
    <r>
      <rPr>
        <sz val="12"/>
        <color rgb="FF000000"/>
        <rFont val="方正仿宋_GBK"/>
        <charset val="134"/>
      </rPr>
      <t>表十三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年XX街园区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charset val="134"/>
      </rPr>
      <t>三公一会一培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charset val="134"/>
      </rPr>
      <t>费用预算支出明细表</t>
    </r>
    <r>
      <rPr>
        <sz val="12"/>
        <color indexed="8"/>
        <rFont val="Arial"/>
        <family val="2"/>
      </rPr>
      <t xml:space="preserve">	</t>
    </r>
  </si>
  <si>
    <t>表一：</t>
  </si>
  <si>
    <t>2018年江阴临港开发区一般公共预算预计完成情况表</t>
  </si>
  <si>
    <t>单位：万元</t>
  </si>
  <si>
    <r>
      <rPr>
        <sz val="11"/>
        <color indexed="8"/>
        <rFont val="Times New Roman"/>
        <family val="1"/>
      </rPr>
      <t>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目</t>
    </r>
  </si>
  <si>
    <r>
      <rPr>
        <sz val="11"/>
        <color rgb="FF000000"/>
        <rFont val="Times New Roman"/>
        <family val="1"/>
      </rPr>
      <t>2018</t>
    </r>
    <r>
      <rPr>
        <sz val="11"/>
        <color indexed="8"/>
        <rFont val="黑体"/>
        <family val="3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  <charset val="134"/>
      </rPr>
      <t>预算数</t>
    </r>
  </si>
  <si>
    <r>
      <rPr>
        <sz val="11"/>
        <color rgb="FF000000"/>
        <rFont val="Times New Roman"/>
        <family val="1"/>
      </rPr>
      <t>2018</t>
    </r>
    <r>
      <rPr>
        <sz val="11"/>
        <color indexed="8"/>
        <rFont val="黑体"/>
        <family val="3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  <charset val="134"/>
      </rPr>
      <t>执行数</t>
    </r>
  </si>
  <si>
    <r>
      <rPr>
        <sz val="11"/>
        <color rgb="FF000000"/>
        <rFont val="Times New Roman"/>
        <family val="1"/>
      </rPr>
      <t>完成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  <charset val="134"/>
      </rPr>
      <t>比例</t>
    </r>
  </si>
  <si>
    <r>
      <rPr>
        <sz val="11"/>
        <color indexed="8"/>
        <rFont val="Times New Roman"/>
        <family val="1"/>
      </rPr>
      <t>支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黑体"/>
        <family val="3"/>
        <charset val="134"/>
      </rPr>
      <t>出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黑体"/>
        <family val="3"/>
        <charset val="134"/>
      </rPr>
      <t>项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黑体"/>
        <family val="3"/>
        <charset val="134"/>
      </rPr>
      <t>目</t>
    </r>
  </si>
  <si>
    <r>
      <rPr>
        <sz val="11"/>
        <color rgb="FF000000"/>
        <rFont val="Times New Roman"/>
        <family val="1"/>
      </rPr>
      <t>2018</t>
    </r>
    <r>
      <rPr>
        <sz val="11"/>
        <color indexed="8"/>
        <rFont val="黑体"/>
        <family val="3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  <charset val="134"/>
      </rPr>
      <t>预计完成数</t>
    </r>
  </si>
  <si>
    <t>一般公共预算收入合计</t>
  </si>
  <si>
    <t>一般公共预算支出合计</t>
  </si>
  <si>
    <r>
      <rPr>
        <b/>
        <sz val="11"/>
        <color theme="1"/>
        <rFont val="Times New Roman"/>
        <family val="1"/>
      </rPr>
      <t xml:space="preserve">1. </t>
    </r>
    <r>
      <rPr>
        <b/>
        <sz val="11"/>
        <color indexed="8"/>
        <rFont val="宋体"/>
        <family val="3"/>
        <charset val="134"/>
      </rPr>
      <t>税收收入</t>
    </r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</si>
  <si>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一般公共服务支出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</si>
  <si>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国内增值税</t>
    </r>
  </si>
  <si>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公共安全支出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</si>
  <si>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改征增值税</t>
    </r>
  </si>
  <si>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>教育支出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</si>
  <si>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营业税</t>
    </r>
  </si>
  <si>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>科学技术支出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</si>
  <si>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企业所得税（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3"/>
        <charset val="134"/>
      </rPr>
      <t>）</t>
    </r>
  </si>
  <si>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>文化体育与传媒支出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</si>
  <si>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个人所得税（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3"/>
        <charset val="134"/>
      </rPr>
      <t>）</t>
    </r>
  </si>
  <si>
    <r>
      <rPr>
        <sz val="11"/>
        <rFont val="Times New Roman"/>
        <family val="1"/>
      </rPr>
      <t>6.</t>
    </r>
    <r>
      <rPr>
        <sz val="11"/>
        <rFont val="宋体"/>
        <family val="3"/>
        <charset val="134"/>
      </rPr>
      <t>社会保障和就业支出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</si>
  <si>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城市维护建设税</t>
    </r>
  </si>
  <si>
    <r>
      <rPr>
        <sz val="11"/>
        <rFont val="Times New Roman"/>
        <family val="1"/>
      </rPr>
      <t>7.</t>
    </r>
    <r>
      <rPr>
        <sz val="11"/>
        <rFont val="宋体"/>
        <family val="3"/>
        <charset val="134"/>
      </rPr>
      <t>医疗卫生与计划生育支出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</si>
  <si>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房产税</t>
    </r>
  </si>
  <si>
    <r>
      <rPr>
        <sz val="11"/>
        <rFont val="Times New Roman"/>
        <family val="1"/>
      </rPr>
      <t>8.</t>
    </r>
    <r>
      <rPr>
        <sz val="11"/>
        <rFont val="宋体"/>
        <family val="3"/>
        <charset val="134"/>
      </rPr>
      <t>节能环保支出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</si>
  <si>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土地增值税</t>
    </r>
  </si>
  <si>
    <r>
      <rPr>
        <sz val="11"/>
        <rFont val="Times New Roman"/>
        <family val="1"/>
      </rPr>
      <t>9.</t>
    </r>
    <r>
      <rPr>
        <sz val="11"/>
        <rFont val="宋体"/>
        <family val="3"/>
        <charset val="134"/>
      </rPr>
      <t>城乡社区支出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</si>
  <si>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契税</t>
    </r>
  </si>
  <si>
    <r>
      <rPr>
        <sz val="11"/>
        <rFont val="Times New Roman"/>
        <family val="1"/>
      </rPr>
      <t>10.</t>
    </r>
    <r>
      <rPr>
        <sz val="11"/>
        <rFont val="宋体"/>
        <family val="3"/>
        <charset val="134"/>
      </rPr>
      <t>农林水支出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</si>
  <si>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城镇土地使用税</t>
    </r>
  </si>
  <si>
    <r>
      <rPr>
        <sz val="11"/>
        <rFont val="Times New Roman"/>
        <family val="1"/>
      </rPr>
      <t>11.</t>
    </r>
    <r>
      <rPr>
        <sz val="11"/>
        <rFont val="宋体"/>
        <family val="3"/>
        <charset val="134"/>
      </rPr>
      <t>交通运输支出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</si>
  <si>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其他税收收入</t>
    </r>
  </si>
  <si>
    <r>
      <rPr>
        <sz val="11"/>
        <rFont val="Times New Roman"/>
        <family val="1"/>
      </rPr>
      <t>12.</t>
    </r>
    <r>
      <rPr>
        <sz val="11"/>
        <rFont val="宋体"/>
        <family val="3"/>
        <charset val="134"/>
      </rPr>
      <t>资源勘探信息等支出</t>
    </r>
  </si>
  <si>
    <r>
      <rPr>
        <sz val="11"/>
        <rFont val="Times New Roman"/>
        <family val="1"/>
      </rPr>
      <t>13.</t>
    </r>
    <r>
      <rPr>
        <sz val="11"/>
        <rFont val="宋体"/>
        <family val="3"/>
        <charset val="134"/>
      </rPr>
      <t>商业服务业等支出</t>
    </r>
  </si>
  <si>
    <r>
      <rPr>
        <sz val="11"/>
        <rFont val="Times New Roman"/>
        <family val="1"/>
      </rPr>
      <t>14.</t>
    </r>
    <r>
      <rPr>
        <sz val="11"/>
        <rFont val="宋体"/>
        <family val="3"/>
        <charset val="134"/>
      </rPr>
      <t>金融支出</t>
    </r>
  </si>
  <si>
    <r>
      <rPr>
        <sz val="11"/>
        <rFont val="Times New Roman"/>
        <family val="1"/>
      </rPr>
      <t>15.</t>
    </r>
    <r>
      <rPr>
        <sz val="11"/>
        <rFont val="宋体"/>
        <family val="3"/>
        <charset val="134"/>
      </rPr>
      <t>援助其他地区支出</t>
    </r>
  </si>
  <si>
    <r>
      <rPr>
        <b/>
        <sz val="11"/>
        <color theme="1"/>
        <rFont val="Times New Roman"/>
        <family val="1"/>
      </rPr>
      <t xml:space="preserve">2. </t>
    </r>
    <r>
      <rPr>
        <b/>
        <sz val="11"/>
        <color indexed="8"/>
        <rFont val="宋体"/>
        <family val="3"/>
        <charset val="134"/>
      </rPr>
      <t>非税收入</t>
    </r>
  </si>
  <si>
    <r>
      <rPr>
        <sz val="11"/>
        <rFont val="Times New Roman"/>
        <family val="1"/>
      </rPr>
      <t>16.</t>
    </r>
    <r>
      <rPr>
        <sz val="11"/>
        <rFont val="宋体"/>
        <family val="3"/>
        <charset val="134"/>
      </rPr>
      <t>国土海洋气象等支出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</si>
  <si>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专项收入</t>
    </r>
  </si>
  <si>
    <r>
      <rPr>
        <sz val="11"/>
        <rFont val="Times New Roman"/>
        <family val="1"/>
      </rPr>
      <t>17.</t>
    </r>
    <r>
      <rPr>
        <sz val="11"/>
        <rFont val="宋体"/>
        <family val="3"/>
        <charset val="134"/>
      </rPr>
      <t>住房保障支出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</si>
  <si>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行政事业性收费收入</t>
    </r>
  </si>
  <si>
    <r>
      <rPr>
        <sz val="11"/>
        <rFont val="Times New Roman"/>
        <family val="1"/>
      </rPr>
      <t>18.</t>
    </r>
    <r>
      <rPr>
        <sz val="11"/>
        <rFont val="宋体"/>
        <family val="3"/>
        <charset val="134"/>
      </rPr>
      <t>粮油物资储备支出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</si>
  <si>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罚没收入</t>
    </r>
  </si>
  <si>
    <r>
      <rPr>
        <sz val="11"/>
        <rFont val="Times New Roman"/>
        <family val="1"/>
      </rPr>
      <t>19.</t>
    </r>
    <r>
      <rPr>
        <sz val="11"/>
        <rFont val="宋体"/>
        <family val="3"/>
        <charset val="134"/>
      </rPr>
      <t>其他支出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</si>
  <si>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国有资源（资产）有偿使用收入</t>
    </r>
  </si>
  <si>
    <r>
      <rPr>
        <sz val="11"/>
        <color theme="1"/>
        <rFont val="Times New Roman"/>
        <family val="1"/>
      </rPr>
      <t>20.</t>
    </r>
    <r>
      <rPr>
        <sz val="11"/>
        <color indexed="8"/>
        <rFont val="宋体"/>
        <family val="3"/>
        <charset val="134"/>
      </rPr>
      <t>债务付息支出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</si>
  <si>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其他收入</t>
    </r>
  </si>
  <si>
    <r>
      <rPr>
        <sz val="11"/>
        <color theme="1"/>
        <rFont val="Times New Roman"/>
        <family val="1"/>
      </rPr>
      <t>21.</t>
    </r>
    <r>
      <rPr>
        <sz val="11"/>
        <color indexed="8"/>
        <rFont val="宋体"/>
        <family val="3"/>
        <charset val="134"/>
      </rPr>
      <t>债务发行费支出</t>
    </r>
  </si>
  <si>
    <t>表二：</t>
  </si>
  <si>
    <r>
      <rPr>
        <sz val="20"/>
        <color rgb="FF000000"/>
        <rFont val="Times New Roman"/>
        <family val="1"/>
      </rPr>
      <t>2018</t>
    </r>
    <r>
      <rPr>
        <sz val="20"/>
        <color rgb="FF000000"/>
        <rFont val="方正小标宋_GBK"/>
        <charset val="134"/>
      </rPr>
      <t>年江阴临港开发区一般公共预算收支执行情况表</t>
    </r>
  </si>
  <si>
    <r>
      <rPr>
        <sz val="11"/>
        <color indexed="8"/>
        <rFont val="Times New Roman"/>
        <family val="1"/>
      </rPr>
      <t xml:space="preserve">收  </t>
    </r>
    <r>
      <rPr>
        <sz val="11"/>
        <color indexed="8"/>
        <rFont val="黑体"/>
        <family val="3"/>
        <charset val="134"/>
      </rPr>
      <t>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目</t>
    </r>
  </si>
  <si>
    <r>
      <rPr>
        <sz val="11"/>
        <color rgb="FF000000"/>
        <rFont val="Times New Roman"/>
        <family val="1"/>
      </rPr>
      <t>2017</t>
    </r>
    <r>
      <rPr>
        <sz val="11"/>
        <color indexed="8"/>
        <rFont val="黑体"/>
        <family val="3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  <charset val="134"/>
      </rPr>
      <t>决算数</t>
    </r>
  </si>
  <si>
    <t>增长率</t>
  </si>
  <si>
    <r>
      <rPr>
        <sz val="11"/>
        <color rgb="FF000000"/>
        <rFont val="Times New Roman"/>
        <family val="1"/>
      </rPr>
      <t>支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目</t>
    </r>
  </si>
  <si>
    <r>
      <rPr>
        <sz val="11"/>
        <color indexed="8"/>
        <rFont val="宋体"/>
        <family val="3"/>
        <charset val="134"/>
      </rPr>
      <t>表三：</t>
    </r>
  </si>
  <si>
    <t>2018年江阴临港开发区一般公共预算平衡情况表</t>
  </si>
  <si>
    <r>
      <rPr>
        <sz val="11"/>
        <color indexed="8"/>
        <rFont val="宋体"/>
        <family val="3"/>
        <charset val="134"/>
      </rPr>
      <t>单位：万元</t>
    </r>
  </si>
  <si>
    <r>
      <rPr>
        <sz val="11"/>
        <color indexed="8"/>
        <rFont val="方正黑体_GBK"/>
        <charset val="134"/>
      </rPr>
      <t>项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方正黑体_GBK"/>
        <charset val="134"/>
      </rPr>
      <t>目</t>
    </r>
  </si>
  <si>
    <r>
      <rPr>
        <sz val="11"/>
        <color indexed="8"/>
        <rFont val="方正黑体_GBK"/>
        <charset val="134"/>
      </rPr>
      <t>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额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</si>
  <si>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3"/>
        <charset val="134"/>
      </rPr>
      <t>一般公共预算收入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</si>
  <si>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3"/>
        <charset val="134"/>
      </rPr>
      <t>一般公共预算支出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</si>
  <si>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3"/>
        <charset val="134"/>
      </rPr>
      <t>上级补助收入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</si>
  <si>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3"/>
        <charset val="134"/>
      </rPr>
      <t>上解上级支出</t>
    </r>
  </si>
  <si>
    <r>
      <rPr>
        <sz val="11"/>
        <color theme="1"/>
        <rFont val="Times New Roman"/>
        <family val="1"/>
      </rPr>
      <t>3.</t>
    </r>
    <r>
      <rPr>
        <sz val="11"/>
        <color indexed="8"/>
        <rFont val="宋体"/>
        <family val="3"/>
        <charset val="134"/>
      </rPr>
      <t>债务转贷收入</t>
    </r>
  </si>
  <si>
    <r>
      <rPr>
        <sz val="11"/>
        <color theme="1"/>
        <rFont val="Times New Roman"/>
        <family val="1"/>
      </rPr>
      <t>3.</t>
    </r>
    <r>
      <rPr>
        <sz val="11"/>
        <color indexed="8"/>
        <rFont val="宋体"/>
        <family val="3"/>
        <charset val="134"/>
      </rPr>
      <t>债务转贷支出</t>
    </r>
  </si>
  <si>
    <r>
      <rPr>
        <sz val="11"/>
        <color indexed="8"/>
        <rFont val="Times New Roman"/>
        <family val="1"/>
      </rPr>
      <t>4.</t>
    </r>
    <r>
      <rPr>
        <sz val="11"/>
        <color indexed="8"/>
        <rFont val="宋体"/>
        <family val="3"/>
        <charset val="134"/>
      </rPr>
      <t>调入资金</t>
    </r>
  </si>
  <si>
    <r>
      <rPr>
        <sz val="11"/>
        <color theme="1"/>
        <rFont val="Times New Roman"/>
        <family val="1"/>
      </rPr>
      <t>4.</t>
    </r>
    <r>
      <rPr>
        <sz val="11"/>
        <color indexed="8"/>
        <rFont val="宋体"/>
        <family val="3"/>
        <charset val="134"/>
      </rPr>
      <t>债务还本支出</t>
    </r>
  </si>
  <si>
    <r>
      <rPr>
        <sz val="11"/>
        <color indexed="8"/>
        <rFont val="Times New Roman"/>
        <family val="1"/>
      </rPr>
      <t>5.</t>
    </r>
    <r>
      <rPr>
        <sz val="11"/>
        <color indexed="8"/>
        <rFont val="宋体"/>
        <family val="3"/>
        <charset val="134"/>
      </rPr>
      <t>动用预算稳定调节基金</t>
    </r>
  </si>
  <si>
    <r>
      <rPr>
        <sz val="11"/>
        <color theme="1"/>
        <rFont val="Times New Roman"/>
        <family val="1"/>
      </rPr>
      <t>5.</t>
    </r>
    <r>
      <rPr>
        <sz val="11"/>
        <color indexed="8"/>
        <rFont val="宋体"/>
        <family val="3"/>
        <charset val="134"/>
      </rPr>
      <t>安排预算稳定调节基金</t>
    </r>
  </si>
  <si>
    <r>
      <rPr>
        <sz val="11"/>
        <color indexed="8"/>
        <rFont val="Times New Roman"/>
        <family val="1"/>
      </rPr>
      <t>6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3"/>
        <charset val="134"/>
      </rPr>
      <t>上年结余及结转收入</t>
    </r>
  </si>
  <si>
    <r>
      <rPr>
        <sz val="11"/>
        <color rgb="FF000000"/>
        <rFont val="Times New Roman"/>
        <family val="1"/>
      </rPr>
      <t>6.</t>
    </r>
    <r>
      <rPr>
        <sz val="11"/>
        <color indexed="8"/>
        <rFont val="宋体"/>
        <family val="3"/>
        <charset val="134"/>
      </rPr>
      <t>年终结余结转资金</t>
    </r>
  </si>
  <si>
    <r>
      <rPr>
        <b/>
        <sz val="11"/>
        <color indexed="8"/>
        <rFont val="宋体"/>
        <family val="3"/>
        <charset val="134"/>
      </rPr>
      <t>收入总计</t>
    </r>
  </si>
  <si>
    <r>
      <rPr>
        <b/>
        <sz val="11"/>
        <color indexed="8"/>
        <rFont val="宋体"/>
        <family val="3"/>
        <charset val="134"/>
      </rPr>
      <t>支出总计</t>
    </r>
  </si>
  <si>
    <r>
      <rPr>
        <sz val="11"/>
        <color indexed="8"/>
        <rFont val="宋体"/>
        <family val="3"/>
        <charset val="134"/>
      </rPr>
      <t>表四：</t>
    </r>
  </si>
  <si>
    <t>2019年江阴临港开发区一般公共预算收支预算表</t>
  </si>
  <si>
    <r>
      <rPr>
        <sz val="11"/>
        <color indexed="8"/>
        <rFont val="宋体"/>
        <family val="3"/>
        <charset val="134"/>
      </rPr>
      <t>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黑体"/>
        <family val="3"/>
        <charset val="134"/>
      </rPr>
      <t>目</t>
    </r>
  </si>
  <si>
    <r>
      <rPr>
        <sz val="11"/>
        <color rgb="FF000000"/>
        <rFont val="Times New Roman"/>
        <family val="1"/>
      </rPr>
      <t>2019</t>
    </r>
    <r>
      <rPr>
        <sz val="11"/>
        <color indexed="8"/>
        <rFont val="黑体"/>
        <family val="3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  <charset val="134"/>
      </rPr>
      <t>预算数</t>
    </r>
  </si>
  <si>
    <r>
      <rPr>
        <sz val="11"/>
        <color indexed="8"/>
        <rFont val="宋体"/>
        <family val="3"/>
        <charset val="134"/>
      </rPr>
      <t>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黑体"/>
        <family val="3"/>
        <charset val="134"/>
      </rPr>
      <t>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黑体"/>
        <family val="3"/>
        <charset val="134"/>
      </rPr>
      <t>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黑体"/>
        <family val="3"/>
        <charset val="134"/>
      </rPr>
      <t>目</t>
    </r>
  </si>
  <si>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>文化旅游体育与传媒支出</t>
    </r>
  </si>
  <si>
    <r>
      <rPr>
        <sz val="11"/>
        <rFont val="Times New Roman"/>
        <family val="1"/>
      </rPr>
      <t>7.</t>
    </r>
    <r>
      <rPr>
        <sz val="11"/>
        <rFont val="宋体"/>
        <family val="3"/>
        <charset val="134"/>
      </rPr>
      <t>卫生健康支出</t>
    </r>
  </si>
  <si>
    <r>
      <rPr>
        <sz val="11"/>
        <color theme="1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其他各项税收</t>
    </r>
  </si>
  <si>
    <r>
      <rPr>
        <sz val="11"/>
        <rFont val="Times New Roman"/>
        <family val="1"/>
      </rPr>
      <t>16.</t>
    </r>
    <r>
      <rPr>
        <sz val="11"/>
        <rFont val="宋体"/>
        <family val="3"/>
        <charset val="134"/>
      </rPr>
      <t>自然资源海洋气象等支出</t>
    </r>
  </si>
  <si>
    <r>
      <rPr>
        <sz val="11"/>
        <color indexed="8"/>
        <rFont val="宋体"/>
        <family val="3"/>
        <charset val="134"/>
      </rPr>
      <t>表五：</t>
    </r>
  </si>
  <si>
    <t>2019年江阴临港开发区一般公共预算平衡情况表</t>
  </si>
  <si>
    <r>
      <rPr>
        <sz val="11"/>
        <color indexed="8"/>
        <rFont val="方正黑体_GBK"/>
        <charset val="134"/>
      </rPr>
      <t>项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方正黑体_GBK"/>
        <charset val="134"/>
      </rPr>
      <t>目</t>
    </r>
  </si>
  <si>
    <r>
      <rPr>
        <sz val="11"/>
        <color indexed="8"/>
        <rFont val="方正黑体_GBK"/>
        <charset val="134"/>
      </rPr>
      <t>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黑体_GBK"/>
        <charset val="134"/>
      </rPr>
      <t>额</t>
    </r>
  </si>
  <si>
    <r>
      <rPr>
        <sz val="11"/>
        <color indexed="8"/>
        <rFont val="宋体"/>
        <family val="3"/>
        <charset val="134"/>
      </rPr>
      <t>表六：</t>
    </r>
  </si>
  <si>
    <t>2019年江阴临港开发区部门收支预算汇总表</t>
  </si>
  <si>
    <r>
      <rPr>
        <sz val="11"/>
        <color indexed="8"/>
        <rFont val="方正黑体_GBK"/>
        <charset val="134"/>
      </rPr>
      <t>单位</t>
    </r>
  </si>
  <si>
    <r>
      <rPr>
        <sz val="11"/>
        <color indexed="8"/>
        <rFont val="方正黑体_GBK"/>
        <charset val="134"/>
      </rPr>
      <t>收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黑体_GBK"/>
        <charset val="134"/>
      </rPr>
      <t>入</t>
    </r>
  </si>
  <si>
    <r>
      <rPr>
        <sz val="11"/>
        <color indexed="8"/>
        <rFont val="方正黑体_GBK"/>
        <charset val="134"/>
      </rPr>
      <t>支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方正黑体_GBK"/>
        <charset val="134"/>
      </rPr>
      <t>出</t>
    </r>
  </si>
  <si>
    <r>
      <rPr>
        <sz val="11"/>
        <color indexed="8"/>
        <rFont val="方正黑体_GBK"/>
        <charset val="134"/>
      </rPr>
      <t>合计</t>
    </r>
  </si>
  <si>
    <r>
      <rPr>
        <sz val="11"/>
        <color indexed="8"/>
        <rFont val="方正黑体_GBK"/>
        <charset val="134"/>
      </rPr>
      <t>财政经常性拨款资金</t>
    </r>
  </si>
  <si>
    <r>
      <rPr>
        <sz val="11"/>
        <color indexed="8"/>
        <rFont val="方正黑体_GBK"/>
        <charset val="134"/>
      </rPr>
      <t>财政专项拨款资金</t>
    </r>
  </si>
  <si>
    <r>
      <rPr>
        <sz val="11"/>
        <color indexed="8"/>
        <rFont val="方正黑体_GBK"/>
        <charset val="134"/>
      </rPr>
      <t>政府性基金</t>
    </r>
  </si>
  <si>
    <r>
      <rPr>
        <sz val="11"/>
        <color indexed="8"/>
        <rFont val="方正黑体_GBK"/>
        <charset val="134"/>
      </rPr>
      <t>纳入预算管理的非税资金</t>
    </r>
  </si>
  <si>
    <r>
      <rPr>
        <sz val="11"/>
        <color indexed="8"/>
        <rFont val="方正黑体_GBK"/>
        <charset val="134"/>
      </rPr>
      <t>专户管理的非税资金</t>
    </r>
  </si>
  <si>
    <r>
      <rPr>
        <sz val="11"/>
        <color indexed="8"/>
        <rFont val="方正黑体_GBK"/>
        <charset val="134"/>
      </rPr>
      <t>基本支出</t>
    </r>
  </si>
  <si>
    <r>
      <rPr>
        <sz val="11"/>
        <color indexed="8"/>
        <rFont val="方正黑体_GBK"/>
        <charset val="134"/>
      </rPr>
      <t>单位专项支出</t>
    </r>
  </si>
  <si>
    <r>
      <rPr>
        <sz val="11"/>
        <color indexed="8"/>
        <rFont val="方正黑体_GBK"/>
        <charset val="134"/>
      </rPr>
      <t>其他支出</t>
    </r>
  </si>
  <si>
    <r>
      <rPr>
        <sz val="11"/>
        <color indexed="8"/>
        <rFont val="宋体"/>
        <family val="3"/>
        <charset val="134"/>
        <scheme val="minor"/>
      </rPr>
      <t>合计</t>
    </r>
  </si>
  <si>
    <t>江阴临港经济开发区管委会</t>
  </si>
  <si>
    <t>江阴临港经济开发区人大工委</t>
  </si>
  <si>
    <t>江阴临港经济开发区党政办公室</t>
  </si>
  <si>
    <t>江阴临港经济开发区党群工作部</t>
  </si>
  <si>
    <t>江阴临港经济开发区纪工委（监察审计局）</t>
  </si>
  <si>
    <t>江阴临港经济开发区财政局</t>
  </si>
  <si>
    <t>江阴临港经济开发区经济发展局</t>
  </si>
  <si>
    <t>江阴临港经济开发区招商局</t>
  </si>
  <si>
    <t>江阴临港经济开发区规划建设局</t>
  </si>
  <si>
    <t>江阴临港经济开发区港口发展局</t>
  </si>
  <si>
    <t>江阴临港经济开发区行政审批局</t>
  </si>
  <si>
    <t>江阴临港经济开发区社会事业局</t>
  </si>
  <si>
    <t>江阴临港经济开发区综合执法局</t>
  </si>
  <si>
    <t>江阴临港经济开发区展览馆</t>
  </si>
  <si>
    <t>江阴临港经济开发区协税护税办公室</t>
  </si>
  <si>
    <t>江阴临港经济开发区特勤中队</t>
  </si>
  <si>
    <t>夏港街道办事处</t>
  </si>
  <si>
    <t>夏港派出所</t>
  </si>
  <si>
    <t>交巡警三中队</t>
  </si>
  <si>
    <t>夏港中学</t>
  </si>
  <si>
    <t>夏港小学</t>
  </si>
  <si>
    <t>夏港幼儿园</t>
  </si>
  <si>
    <t>夏港社区卫生服务中心</t>
  </si>
  <si>
    <t>夏港环卫所</t>
  </si>
  <si>
    <t>夏港颐养中心</t>
  </si>
  <si>
    <t>夏港殡葬办</t>
  </si>
  <si>
    <t>夏港文化中心</t>
  </si>
  <si>
    <t>申港街道办事处</t>
  </si>
  <si>
    <t>临港实验学校</t>
  </si>
  <si>
    <t>申港派出所</t>
  </si>
  <si>
    <t>申港成教</t>
  </si>
  <si>
    <t>申港敬老院</t>
  </si>
  <si>
    <t>申港环卫所</t>
  </si>
  <si>
    <t>临港幼儿园</t>
  </si>
  <si>
    <t>申港社区卫生服务中心</t>
  </si>
  <si>
    <t>申港文化中心</t>
  </si>
  <si>
    <t>申港安息堂</t>
  </si>
  <si>
    <t>利港街道机关</t>
  </si>
  <si>
    <t>利港派出所</t>
  </si>
  <si>
    <t>利港交警中队</t>
  </si>
  <si>
    <t>利港环卫所</t>
  </si>
  <si>
    <t>利港敬老院</t>
  </si>
  <si>
    <t>利港殡葬办</t>
  </si>
  <si>
    <t>利港中学</t>
  </si>
  <si>
    <t>利港小学</t>
  </si>
  <si>
    <t>利港幼儿园</t>
  </si>
  <si>
    <t>西石桥中学</t>
  </si>
  <si>
    <t>西石桥小学</t>
  </si>
  <si>
    <t>西石桥幼儿园</t>
  </si>
  <si>
    <t>利港社区卫生服务中心</t>
  </si>
  <si>
    <t>璜土镇政府机关</t>
  </si>
  <si>
    <t>璜土派出所</t>
  </si>
  <si>
    <t>璜土中学</t>
  </si>
  <si>
    <t>石庄中学</t>
  </si>
  <si>
    <t>璜土实验小学</t>
  </si>
  <si>
    <t>第三实验小学</t>
  </si>
  <si>
    <t>璜土幼儿园</t>
  </si>
  <si>
    <t>石庄幼儿园</t>
  </si>
  <si>
    <t>璜土成教</t>
  </si>
  <si>
    <t>璜土文化站</t>
  </si>
  <si>
    <t>璜土社区卫生服务中心</t>
  </si>
  <si>
    <t>璜土环卫所</t>
  </si>
  <si>
    <t>璜土小湖社区</t>
  </si>
  <si>
    <t>璜土敬老院</t>
  </si>
  <si>
    <t>璜土客运站</t>
  </si>
  <si>
    <t>璜土安息堂</t>
  </si>
  <si>
    <t>表七：</t>
  </si>
  <si>
    <r>
      <rPr>
        <sz val="20"/>
        <rFont val="Times New Roman"/>
        <family val="1"/>
      </rPr>
      <t>2019</t>
    </r>
    <r>
      <rPr>
        <sz val="20"/>
        <rFont val="方正小标宋_GBK"/>
        <charset val="134"/>
      </rPr>
      <t>年江阴临港开发区部门预算基本支出表</t>
    </r>
    <r>
      <rPr>
        <b/>
        <sz val="20"/>
        <rFont val="黑体"/>
        <family val="3"/>
        <charset val="134"/>
      </rPr>
      <t xml:space="preserve">
</t>
    </r>
    <r>
      <rPr>
        <sz val="20"/>
        <rFont val="楷体_GB2312"/>
        <family val="3"/>
        <charset val="134"/>
      </rPr>
      <t>（按经济科目分类）</t>
    </r>
  </si>
  <si>
    <r>
      <rPr>
        <sz val="11"/>
        <rFont val="宋体"/>
        <family val="3"/>
        <charset val="134"/>
      </rPr>
      <t>金额单位:</t>
    </r>
    <r>
      <rPr>
        <sz val="11"/>
        <rFont val="宋体"/>
        <family val="3"/>
        <charset val="134"/>
      </rPr>
      <t>万元</t>
    </r>
  </si>
  <si>
    <t>序号</t>
  </si>
  <si>
    <t>部门名称</t>
  </si>
  <si>
    <t>基本支出项目</t>
  </si>
  <si>
    <t>合计</t>
  </si>
  <si>
    <t>工资福利支出</t>
  </si>
  <si>
    <t>商品和服务支出</t>
  </si>
  <si>
    <t>对个人和家庭的补助</t>
  </si>
  <si>
    <t>表八：</t>
  </si>
  <si>
    <t>2019年临港开发区重点支出项目情况表</t>
  </si>
  <si>
    <r>
      <rPr>
        <sz val="11"/>
        <color indexed="8"/>
        <rFont val="方正黑体_GBK"/>
        <charset val="134"/>
      </rPr>
      <t>序号</t>
    </r>
  </si>
  <si>
    <r>
      <rPr>
        <sz val="11"/>
        <color indexed="8"/>
        <rFont val="方正黑体_GBK"/>
        <charset val="134"/>
      </rPr>
      <t>支出项目</t>
    </r>
  </si>
  <si>
    <r>
      <rPr>
        <sz val="11"/>
        <color indexed="8"/>
        <rFont val="方正黑体_GBK"/>
        <charset val="134"/>
      </rPr>
      <t>预算数</t>
    </r>
  </si>
  <si>
    <r>
      <rPr>
        <b/>
        <sz val="11"/>
        <color indexed="8"/>
        <rFont val="宋体"/>
        <family val="3"/>
        <charset val="134"/>
      </rPr>
      <t>一</t>
    </r>
  </si>
  <si>
    <r>
      <rPr>
        <b/>
        <sz val="11"/>
        <color indexed="8"/>
        <rFont val="宋体"/>
        <family val="3"/>
        <charset val="134"/>
      </rPr>
      <t>产业强市转型发展类</t>
    </r>
  </si>
  <si>
    <r>
      <rPr>
        <sz val="11"/>
        <color indexed="8"/>
        <rFont val="宋体"/>
        <family val="3"/>
        <charset val="134"/>
      </rPr>
      <t>人才及创业投资引导资金</t>
    </r>
  </si>
  <si>
    <t>重大产业项目专项资金</t>
  </si>
  <si>
    <t>商务发展专项</t>
  </si>
  <si>
    <t>科技创新专项资金</t>
  </si>
  <si>
    <t>工业和信息化专项</t>
  </si>
  <si>
    <r>
      <rPr>
        <sz val="11"/>
        <color indexed="8"/>
        <rFont val="宋体"/>
        <family val="3"/>
        <charset val="134"/>
      </rPr>
      <t>农业、环保等其他产业发展扶持资金</t>
    </r>
  </si>
  <si>
    <r>
      <rPr>
        <b/>
        <sz val="11"/>
        <color indexed="8"/>
        <rFont val="宋体"/>
        <family val="3"/>
        <charset val="134"/>
      </rPr>
      <t>二</t>
    </r>
  </si>
  <si>
    <r>
      <rPr>
        <b/>
        <sz val="11"/>
        <color indexed="8"/>
        <rFont val="宋体"/>
        <family val="3"/>
        <charset val="134"/>
      </rPr>
      <t>民生事业社会保障类</t>
    </r>
  </si>
  <si>
    <t>社保补助专项</t>
  </si>
  <si>
    <t>安全生产专项</t>
  </si>
  <si>
    <t>公交营运补贴</t>
  </si>
  <si>
    <t>教育事业专项</t>
  </si>
  <si>
    <t>社会福利专项</t>
  </si>
  <si>
    <t>社会救助专项</t>
  </si>
  <si>
    <t>社会优抚专项</t>
  </si>
  <si>
    <t>食品药品安全专项</t>
  </si>
  <si>
    <t>文体事业专项</t>
  </si>
  <si>
    <t>医疗卫计专项</t>
  </si>
  <si>
    <r>
      <rPr>
        <b/>
        <sz val="11"/>
        <color indexed="8"/>
        <rFont val="宋体"/>
        <family val="3"/>
        <charset val="134"/>
      </rPr>
      <t>三</t>
    </r>
  </si>
  <si>
    <r>
      <rPr>
        <b/>
        <sz val="11"/>
        <color indexed="8"/>
        <rFont val="宋体"/>
        <family val="3"/>
        <charset val="134"/>
      </rPr>
      <t>生态环保城市维护类</t>
    </r>
  </si>
  <si>
    <t>城市基础设施运营维护专项</t>
  </si>
  <si>
    <t>土地复垦补偿专项</t>
  </si>
  <si>
    <t>土地流转费用</t>
  </si>
  <si>
    <t>环境保护和环境治理专项</t>
  </si>
  <si>
    <t>生态补偿资金</t>
  </si>
  <si>
    <r>
      <rPr>
        <sz val="11"/>
        <color indexed="8"/>
        <rFont val="宋体"/>
        <family val="3"/>
        <charset val="134"/>
      </rPr>
      <t>政府债券利息及化债资金</t>
    </r>
  </si>
  <si>
    <r>
      <rPr>
        <b/>
        <sz val="11"/>
        <color indexed="8"/>
        <rFont val="宋体"/>
        <family val="3"/>
        <charset val="134"/>
      </rPr>
      <t>四</t>
    </r>
  </si>
  <si>
    <r>
      <rPr>
        <b/>
        <sz val="11"/>
        <color indexed="8"/>
        <rFont val="宋体"/>
        <family val="3"/>
        <charset val="134"/>
      </rPr>
      <t>三农城乡一体化类</t>
    </r>
  </si>
  <si>
    <t>水利建设专项</t>
  </si>
  <si>
    <t>科技镇长团</t>
  </si>
  <si>
    <r>
      <rPr>
        <b/>
        <sz val="11"/>
        <color indexed="8"/>
        <rFont val="宋体"/>
        <family val="3"/>
        <charset val="134"/>
      </rPr>
      <t>五</t>
    </r>
  </si>
  <si>
    <r>
      <rPr>
        <b/>
        <sz val="11"/>
        <color indexed="8"/>
        <rFont val="宋体"/>
        <family val="3"/>
        <charset val="134"/>
      </rPr>
      <t>其他类</t>
    </r>
  </si>
  <si>
    <t>南理工建设补助</t>
  </si>
  <si>
    <t>综保区建设</t>
  </si>
  <si>
    <t>表九：</t>
  </si>
  <si>
    <t>2018年江阴临港开发区政府性基金预算收支执行情况表</t>
  </si>
  <si>
    <r>
      <rPr>
        <sz val="11"/>
        <color indexed="8"/>
        <rFont val="方正黑体_GBK"/>
        <charset val="134"/>
      </rPr>
      <t>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目</t>
    </r>
  </si>
  <si>
    <r>
      <rPr>
        <sz val="11"/>
        <color rgb="FF000000"/>
        <rFont val="Times New Roman"/>
        <family val="1"/>
      </rPr>
      <t>2018</t>
    </r>
    <r>
      <rPr>
        <sz val="11"/>
        <color indexed="8"/>
        <rFont val="方正黑体_GBK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黑体_GBK"/>
        <charset val="134"/>
      </rPr>
      <t>预算数</t>
    </r>
  </si>
  <si>
    <r>
      <rPr>
        <sz val="11"/>
        <color rgb="FF000000"/>
        <rFont val="Times New Roman"/>
        <family val="1"/>
      </rPr>
      <t>2018</t>
    </r>
    <r>
      <rPr>
        <sz val="11"/>
        <color indexed="8"/>
        <rFont val="方正黑体_GBK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黑体_GBK"/>
        <charset val="134"/>
      </rPr>
      <t>执行数</t>
    </r>
  </si>
  <si>
    <r>
      <rPr>
        <sz val="11"/>
        <color rgb="FF000000"/>
        <rFont val="方正黑体_GBK"/>
        <charset val="134"/>
      </rPr>
      <t>完成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黑体_GBK"/>
        <charset val="134"/>
      </rPr>
      <t>比例</t>
    </r>
  </si>
  <si>
    <r>
      <rPr>
        <sz val="11"/>
        <color indexed="8"/>
        <rFont val="方正黑体_GBK"/>
        <charset val="134"/>
      </rPr>
      <t>支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目</t>
    </r>
  </si>
  <si>
    <r>
      <rPr>
        <sz val="11"/>
        <color rgb="FF000000"/>
        <rFont val="Times New Roman"/>
        <family val="1"/>
      </rPr>
      <t>2018</t>
    </r>
    <r>
      <rPr>
        <sz val="11"/>
        <color indexed="8"/>
        <rFont val="方正黑体_GBK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黑体_GBK"/>
        <charset val="134"/>
      </rPr>
      <t>预计完成数</t>
    </r>
  </si>
  <si>
    <t>完成比例</t>
  </si>
  <si>
    <t>基金收入合计</t>
  </si>
  <si>
    <t>基金支出合计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</si>
  <si>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国有土地使用权出让收入</t>
    </r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</si>
  <si>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城乡社区支出</t>
    </r>
  </si>
  <si>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国有土地收益基金收入</t>
    </r>
  </si>
  <si>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其中：国有土地使用权出让收入安排的支出</t>
    </r>
  </si>
  <si>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>农业土地开发资金收入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</si>
  <si>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农业土地开发资金安排的支出</t>
    </r>
  </si>
  <si>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>城市基础设施配套费收入</t>
    </r>
  </si>
  <si>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城市基础设施配套费安排的支出</t>
    </r>
  </si>
  <si>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>污水处理费收入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</si>
  <si>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污水处理费安排的支出</t>
    </r>
  </si>
  <si>
    <r>
      <rPr>
        <sz val="11"/>
        <rFont val="Times New Roman"/>
        <family val="1"/>
      </rPr>
      <t>6.</t>
    </r>
    <r>
      <rPr>
        <sz val="11"/>
        <rFont val="宋体"/>
        <family val="3"/>
        <charset val="134"/>
      </rPr>
      <t>港口建设费收入</t>
    </r>
  </si>
  <si>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交通运输支出</t>
    </r>
  </si>
  <si>
    <r>
      <rPr>
        <sz val="11"/>
        <rFont val="Times New Roman"/>
        <family val="1"/>
      </rPr>
      <t>7.</t>
    </r>
    <r>
      <rPr>
        <sz val="11"/>
        <rFont val="宋体"/>
        <family val="3"/>
        <charset val="134"/>
      </rPr>
      <t>其他各项政府性基金收入</t>
    </r>
  </si>
  <si>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>资源勘探信息等支出</t>
    </r>
  </si>
  <si>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>其他各项支出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</si>
  <si>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其中：彩票公益金相关支出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</si>
  <si>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港口建设费相关支出</t>
    </r>
  </si>
  <si>
    <r>
      <rPr>
        <sz val="11"/>
        <color theme="1"/>
        <rFont val="Times New Roman"/>
        <family val="1"/>
      </rPr>
      <t>5.</t>
    </r>
    <r>
      <rPr>
        <sz val="11"/>
        <color indexed="8"/>
        <rFont val="宋体"/>
        <family val="3"/>
        <charset val="134"/>
      </rPr>
      <t>债务付息支出</t>
    </r>
  </si>
  <si>
    <r>
      <rPr>
        <sz val="11"/>
        <color theme="1"/>
        <rFont val="Times New Roman"/>
        <family val="1"/>
      </rPr>
      <t>6.</t>
    </r>
    <r>
      <rPr>
        <sz val="11"/>
        <color indexed="8"/>
        <rFont val="宋体"/>
        <family val="3"/>
        <charset val="134"/>
      </rPr>
      <t>债务发行费用支出</t>
    </r>
  </si>
  <si>
    <t>备注：2018年农业土地开发资金、城市基础设施配套费、污水处理费收入执行数作为上级补助收入调整至平衡表中反映。</t>
  </si>
  <si>
    <t>表十：</t>
  </si>
  <si>
    <t>2018年江阴临港开发区政府性基金预算平衡情况表</t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</si>
  <si>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3"/>
        <charset val="134"/>
      </rPr>
      <t>政府性基金收入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</si>
  <si>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3"/>
        <charset val="134"/>
      </rPr>
      <t>政府性基金支出</t>
    </r>
  </si>
  <si>
    <r>
      <rPr>
        <sz val="11"/>
        <color indexed="8"/>
        <rFont val="Times New Roman"/>
        <family val="1"/>
      </rPr>
      <t>3.</t>
    </r>
    <r>
      <rPr>
        <sz val="11"/>
        <color indexed="8"/>
        <rFont val="宋体"/>
        <family val="3"/>
        <charset val="134"/>
      </rPr>
      <t>政府性基金调出资金</t>
    </r>
  </si>
  <si>
    <r>
      <rPr>
        <sz val="11"/>
        <color theme="1"/>
        <rFont val="Times New Roman"/>
        <family val="1"/>
      </rPr>
      <t>4.</t>
    </r>
    <r>
      <rPr>
        <sz val="11"/>
        <color indexed="8"/>
        <rFont val="宋体"/>
        <family val="3"/>
        <charset val="134"/>
      </rPr>
      <t>债务转贷支出</t>
    </r>
  </si>
  <si>
    <r>
      <rPr>
        <sz val="11"/>
        <color theme="1"/>
        <rFont val="Times New Roman"/>
        <family val="1"/>
      </rPr>
      <t>5.</t>
    </r>
    <r>
      <rPr>
        <sz val="11"/>
        <color indexed="8"/>
        <rFont val="宋体"/>
        <family val="3"/>
        <charset val="134"/>
      </rPr>
      <t>债务还本支出</t>
    </r>
  </si>
  <si>
    <r>
      <rPr>
        <sz val="11"/>
        <color indexed="8"/>
        <rFont val="Times New Roman"/>
        <family val="1"/>
      </rPr>
      <t>4.</t>
    </r>
    <r>
      <rPr>
        <sz val="11"/>
        <color indexed="8"/>
        <rFont val="宋体"/>
        <family val="3"/>
        <charset val="134"/>
      </rPr>
      <t>上年结转及结余</t>
    </r>
  </si>
  <si>
    <r>
      <rPr>
        <sz val="11"/>
        <color theme="1"/>
        <rFont val="Times New Roman"/>
        <family val="1"/>
      </rPr>
      <t>6.</t>
    </r>
    <r>
      <rPr>
        <sz val="11"/>
        <color indexed="8"/>
        <rFont val="宋体"/>
        <family val="3"/>
        <charset val="134"/>
      </rPr>
      <t>年终结余及结转</t>
    </r>
  </si>
  <si>
    <t>表十一：</t>
  </si>
  <si>
    <t>2019年江阴临港开发区政府性基金预算收支预算表</t>
  </si>
  <si>
    <r>
      <rPr>
        <sz val="11"/>
        <color theme="1"/>
        <rFont val="Times New Roman"/>
        <family val="1"/>
      </rPr>
      <t>2018</t>
    </r>
    <r>
      <rPr>
        <sz val="11"/>
        <color indexed="8"/>
        <rFont val="方正黑体_GBK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黑体_GBK"/>
        <charset val="134"/>
      </rPr>
      <t>执行数</t>
    </r>
  </si>
  <si>
    <r>
      <rPr>
        <sz val="11"/>
        <color theme="1"/>
        <rFont val="Times New Roman"/>
        <family val="1"/>
      </rPr>
      <t>2019</t>
    </r>
    <r>
      <rPr>
        <sz val="11"/>
        <color indexed="8"/>
        <rFont val="方正黑体_GBK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黑体_GBK"/>
        <charset val="134"/>
      </rPr>
      <t>预算数</t>
    </r>
  </si>
  <si>
    <r>
      <rPr>
        <sz val="11"/>
        <color theme="1"/>
        <rFont val="Times New Roman"/>
        <family val="1"/>
      </rPr>
      <t>2018</t>
    </r>
    <r>
      <rPr>
        <sz val="11"/>
        <color indexed="8"/>
        <rFont val="方正黑体_GBK"/>
        <charset val="134"/>
      </rPr>
      <t>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黑体_GBK"/>
        <charset val="134"/>
      </rPr>
      <t>预计完成数</t>
    </r>
  </si>
  <si>
    <t>1.国有土地使用权出让收入</t>
  </si>
  <si>
    <t>1.城乡社区支出</t>
  </si>
  <si>
    <t>2.城市公用事业附加收入</t>
  </si>
  <si>
    <t xml:space="preserve">     其中：国有土地使用权出让收入安排的支出</t>
  </si>
  <si>
    <t>3.国有土地收益基金收入</t>
  </si>
  <si>
    <t xml:space="preserve">          农业土地开发资金安排的支出</t>
  </si>
  <si>
    <t>4.农业土地开发资金收入</t>
  </si>
  <si>
    <t xml:space="preserve">          城市基础设施配套费安排的支出</t>
  </si>
  <si>
    <t>5.城市基础设施配套费收入</t>
  </si>
  <si>
    <t xml:space="preserve">          污水处理费安排的支出</t>
  </si>
  <si>
    <t>6.污水处理费收入</t>
  </si>
  <si>
    <t>2.交通运输支出</t>
  </si>
  <si>
    <t>7.港口建设费收入</t>
  </si>
  <si>
    <t>3.资源勘探信息等支出</t>
  </si>
  <si>
    <t>8.其他各项政府性基金收入</t>
  </si>
  <si>
    <t>4.其他各项支出</t>
  </si>
  <si>
    <t xml:space="preserve">    其中：彩票公益金相关支出</t>
  </si>
  <si>
    <t xml:space="preserve">          港口建设费相关支出</t>
  </si>
  <si>
    <t>表十二：</t>
  </si>
  <si>
    <t>2019年江阴临港开发区政府性基金预算平衡情况表</t>
  </si>
  <si>
    <t>表十三：</t>
  </si>
  <si>
    <t>2019年江阴临港开发区“三公一会一培”费用预算支出汇总表</t>
  </si>
  <si>
    <r>
      <rPr>
        <sz val="11"/>
        <color indexed="8"/>
        <rFont val="Times New Roman"/>
        <family val="1"/>
      </rPr>
      <t>2019</t>
    </r>
    <r>
      <rPr>
        <sz val="11"/>
        <color indexed="8"/>
        <rFont val="方正黑体_GBK"/>
        <charset val="134"/>
      </rPr>
      <t>年</t>
    </r>
  </si>
  <si>
    <r>
      <rPr>
        <sz val="11"/>
        <color indexed="8"/>
        <rFont val="方正黑体_GBK"/>
        <charset val="134"/>
      </rPr>
      <t>公务用车</t>
    </r>
  </si>
  <si>
    <r>
      <rPr>
        <sz val="11"/>
        <color indexed="8"/>
        <rFont val="方正黑体_GBK"/>
        <charset val="134"/>
      </rPr>
      <t>公款出国（境）</t>
    </r>
  </si>
  <si>
    <r>
      <rPr>
        <sz val="11"/>
        <color indexed="8"/>
        <rFont val="方正黑体_GBK"/>
        <charset val="134"/>
      </rPr>
      <t>公务接待</t>
    </r>
  </si>
  <si>
    <r>
      <rPr>
        <sz val="11"/>
        <color indexed="8"/>
        <rFont val="方正黑体_GBK"/>
        <charset val="134"/>
      </rPr>
      <t>会议经费</t>
    </r>
  </si>
  <si>
    <r>
      <rPr>
        <sz val="11"/>
        <color indexed="8"/>
        <rFont val="方正黑体_GBK"/>
        <charset val="134"/>
      </rPr>
      <t>培训费</t>
    </r>
  </si>
  <si>
    <r>
      <rPr>
        <sz val="11"/>
        <color indexed="8"/>
        <rFont val="方正黑体_GBK"/>
        <charset val="134"/>
      </rPr>
      <t>购置费用</t>
    </r>
  </si>
  <si>
    <r>
      <rPr>
        <sz val="11"/>
        <color indexed="8"/>
        <rFont val="方正黑体_GBK"/>
        <charset val="134"/>
      </rPr>
      <t>运行费用</t>
    </r>
  </si>
  <si>
    <r>
      <rPr>
        <sz val="11"/>
        <color indexed="8"/>
        <rFont val="方正黑体_GBK"/>
        <charset val="134"/>
      </rPr>
      <t>支出</t>
    </r>
  </si>
  <si>
    <r>
      <rPr>
        <sz val="11"/>
        <color indexed="8"/>
        <rFont val="方正黑体_GBK"/>
        <charset val="134"/>
      </rPr>
      <t>费用支出</t>
    </r>
  </si>
  <si>
    <r>
      <rPr>
        <b/>
        <sz val="11"/>
        <color indexed="8"/>
        <rFont val="宋体"/>
        <family val="3"/>
        <charset val="134"/>
      </rPr>
      <t>合计</t>
    </r>
  </si>
  <si>
    <t>合计</t>
    <phoneticPr fontId="49" type="noConversion"/>
  </si>
  <si>
    <t>产业投融资引导专项</t>
    <phoneticPr fontId="49" type="noConversion"/>
  </si>
  <si>
    <t>注：2017年财政收入人大决算数为439789万，2018年口径调整并入原澄江街道夏东、普惠、葫桥，2017年同口径财政收入调整为441599万。</t>
    <phoneticPr fontId="49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</si>
</sst>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_ "/>
    <numFmt numFmtId="178" formatCode="#,##0_ "/>
  </numFmts>
  <fonts count="55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rgb="FF000000"/>
      <name val="宋体"/>
      <charset val="134"/>
    </font>
    <font>
      <sz val="20"/>
      <color rgb="FF000000"/>
      <name val="方正小标宋_GBK"/>
      <charset val="13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宋体"/>
      <family val="3"/>
      <charset val="134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方正黑体_GBK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方正黑体_GBK"/>
      <charset val="134"/>
    </font>
    <font>
      <sz val="11"/>
      <color rgb="FF000000"/>
      <name val="方正黑体_GBK"/>
      <charset val="134"/>
    </font>
    <font>
      <sz val="20"/>
      <color rgb="FF000000"/>
      <name val="华文中宋"/>
      <family val="3"/>
      <charset val="134"/>
    </font>
    <font>
      <sz val="12"/>
      <name val="宋体"/>
      <family val="3"/>
      <charset val="134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方正黑体_GBK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20"/>
      <color rgb="FF000000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方正仿宋_GBK"/>
      <charset val="134"/>
    </font>
    <font>
      <sz val="12"/>
      <color rgb="FF000000"/>
      <name val="方正黑体_GBK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20"/>
      <name val="方正小标宋_GBK"/>
      <charset val="134"/>
    </font>
    <font>
      <b/>
      <sz val="20"/>
      <name val="黑体"/>
      <family val="3"/>
      <charset val="134"/>
    </font>
    <font>
      <sz val="20"/>
      <name val="楷体_GB2312"/>
      <family val="3"/>
      <charset val="134"/>
    </font>
    <font>
      <sz val="11"/>
      <color indexed="8"/>
      <name val="黑体"/>
      <family val="3"/>
      <charset val="134"/>
    </font>
    <font>
      <sz val="22"/>
      <color indexed="8"/>
      <name val="方正小标宋_GBK"/>
      <charset val="134"/>
    </font>
    <font>
      <sz val="22"/>
      <color indexed="8"/>
      <name val="Times New Roman"/>
      <family val="1"/>
    </font>
    <font>
      <sz val="12"/>
      <color indexed="8"/>
      <name val="方正黑体_GBK"/>
      <charset val="134"/>
    </font>
    <font>
      <sz val="12"/>
      <color indexed="8"/>
      <name val="Times New Roman"/>
      <family val="1"/>
    </font>
    <font>
      <sz val="12"/>
      <color indexed="8"/>
      <name val="方正仿宋_GBK"/>
      <charset val="134"/>
    </font>
    <font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  <font>
      <sz val="11"/>
      <color rgb="FF000000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32" fillId="0" borderId="0" applyNumberFormat="0" applyFont="0" applyFill="0" applyBorder="0" applyAlignment="0" applyProtection="0"/>
    <xf numFmtId="0" fontId="26" fillId="0" borderId="0">
      <alignment vertical="center"/>
    </xf>
    <xf numFmtId="0" fontId="15" fillId="0" borderId="0"/>
    <xf numFmtId="0" fontId="34" fillId="0" borderId="0">
      <alignment vertical="center"/>
    </xf>
    <xf numFmtId="0" fontId="15" fillId="0" borderId="0"/>
    <xf numFmtId="0" fontId="33" fillId="0" borderId="0">
      <alignment vertical="center"/>
    </xf>
    <xf numFmtId="0" fontId="15" fillId="0" borderId="0"/>
    <xf numFmtId="0" fontId="15" fillId="0" borderId="0"/>
  </cellStyleXfs>
  <cellXfs count="129">
    <xf numFmtId="0" fontId="0" fillId="0" borderId="0" xfId="0">
      <alignment vertical="center"/>
    </xf>
    <xf numFmtId="0" fontId="1" fillId="0" borderId="0" xfId="6" applyFont="1" applyFill="1">
      <alignment vertical="center"/>
    </xf>
    <xf numFmtId="0" fontId="2" fillId="0" borderId="0" xfId="6" applyFont="1" applyFill="1" applyAlignment="1">
      <alignment horizontal="justify" vertical="center"/>
    </xf>
    <xf numFmtId="0" fontId="4" fillId="0" borderId="1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177" fontId="5" fillId="0" borderId="1" xfId="6" applyNumberFormat="1" applyFont="1" applyFill="1" applyBorder="1" applyAlignment="1">
      <alignment horizontal="center" vertical="center" wrapText="1"/>
    </xf>
    <xf numFmtId="177" fontId="4" fillId="0" borderId="1" xfId="6" applyNumberFormat="1" applyFont="1" applyFill="1" applyBorder="1" applyAlignment="1">
      <alignment horizontal="center" vertical="center" wrapText="1"/>
    </xf>
    <xf numFmtId="0" fontId="6" fillId="0" borderId="1" xfId="6" applyFont="1" applyFill="1" applyBorder="1">
      <alignment vertical="center"/>
    </xf>
    <xf numFmtId="0" fontId="7" fillId="0" borderId="1" xfId="6" applyFont="1" applyFill="1" applyBorder="1" applyAlignment="1">
      <alignment horizontal="center" vertical="center" wrapText="1"/>
    </xf>
    <xf numFmtId="177" fontId="7" fillId="0" borderId="1" xfId="6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177" fontId="7" fillId="0" borderId="1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177" fontId="1" fillId="0" borderId="1" xfId="6" applyNumberFormat="1" applyFont="1" applyFill="1" applyBorder="1" applyAlignment="1">
      <alignment horizontal="center" vertical="center"/>
    </xf>
    <xf numFmtId="176" fontId="4" fillId="0" borderId="1" xfId="6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1" fillId="0" borderId="1" xfId="7" applyFont="1" applyBorder="1" applyAlignment="1">
      <alignment vertical="center"/>
    </xf>
    <xf numFmtId="1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8" fontId="11" fillId="0" borderId="1" xfId="7" applyNumberFormat="1" applyFont="1" applyBorder="1" applyAlignment="1">
      <alignment vertical="center" wrapText="1"/>
    </xf>
    <xf numFmtId="0" fontId="11" fillId="0" borderId="1" xfId="7" applyFont="1" applyFill="1" applyBorder="1" applyAlignment="1">
      <alignment vertical="center"/>
    </xf>
    <xf numFmtId="178" fontId="11" fillId="0" borderId="1" xfId="7" applyNumberFormat="1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vertical="center"/>
    </xf>
    <xf numFmtId="178" fontId="7" fillId="0" borderId="1" xfId="7" applyNumberFormat="1" applyFont="1" applyBorder="1" applyAlignment="1">
      <alignment vertical="center" wrapText="1"/>
    </xf>
    <xf numFmtId="0" fontId="7" fillId="0" borderId="1" xfId="7" applyFont="1" applyFill="1" applyBorder="1" applyAlignment="1">
      <alignment vertical="center"/>
    </xf>
    <xf numFmtId="178" fontId="7" fillId="0" borderId="1" xfId="7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1" fillId="0" borderId="0" xfId="3" applyFont="1" applyFill="1" applyAlignment="1">
      <alignment vertical="center"/>
    </xf>
    <xf numFmtId="0" fontId="15" fillId="0" borderId="0" xfId="3" applyFont="1" applyFill="1" applyAlignment="1">
      <alignment horizontal="right"/>
    </xf>
    <xf numFmtId="178" fontId="15" fillId="0" borderId="0" xfId="3" applyNumberFormat="1" applyFont="1" applyFill="1" applyAlignment="1">
      <alignment horizontal="right"/>
    </xf>
    <xf numFmtId="0" fontId="15" fillId="0" borderId="0" xfId="3" applyFill="1" applyAlignment="1">
      <alignment horizontal="right"/>
    </xf>
    <xf numFmtId="0" fontId="17" fillId="0" borderId="0" xfId="1" applyNumberFormat="1" applyFont="1" applyFill="1" applyBorder="1" applyAlignment="1">
      <alignment vertical="center"/>
    </xf>
    <xf numFmtId="178" fontId="17" fillId="0" borderId="0" xfId="1" applyNumberFormat="1" applyFont="1" applyFill="1" applyBorder="1" applyAlignment="1">
      <alignment horizontal="right" vertical="center"/>
    </xf>
    <xf numFmtId="0" fontId="19" fillId="0" borderId="1" xfId="1" applyNumberFormat="1" applyFont="1" applyFill="1" applyBorder="1" applyAlignment="1">
      <alignment horizontal="center" vertical="center" shrinkToFit="1"/>
    </xf>
    <xf numFmtId="178" fontId="19" fillId="0" borderId="1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>
      <alignment vertical="center"/>
    </xf>
    <xf numFmtId="178" fontId="20" fillId="0" borderId="1" xfId="1" applyNumberFormat="1" applyFont="1" applyFill="1" applyBorder="1" applyAlignment="1">
      <alignment horizontal="center" vertical="center"/>
    </xf>
    <xf numFmtId="0" fontId="22" fillId="0" borderId="1" xfId="2" applyFont="1" applyFill="1" applyBorder="1">
      <alignment vertical="center"/>
    </xf>
    <xf numFmtId="0" fontId="1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4" fillId="0" borderId="1" xfId="2" applyFont="1" applyFill="1" applyBorder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5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5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indent="2"/>
    </xf>
    <xf numFmtId="0" fontId="30" fillId="0" borderId="0" xfId="0" applyFont="1" applyAlignment="1">
      <alignment horizontal="left" vertical="center" indent="2"/>
    </xf>
    <xf numFmtId="0" fontId="31" fillId="0" borderId="0" xfId="0" applyFont="1" applyAlignment="1">
      <alignment horizontal="left" vertical="center" indent="2"/>
    </xf>
    <xf numFmtId="0" fontId="5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3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1" applyNumberFormat="1" applyFont="1" applyFill="1" applyBorder="1" applyAlignment="1">
      <alignment horizontal="center" vertical="center" wrapText="1" shrinkToFit="1"/>
    </xf>
    <xf numFmtId="0" fontId="11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0" fontId="18" fillId="0" borderId="1" xfId="1" applyFont="1" applyFill="1" applyBorder="1" applyAlignment="1">
      <alignment horizontal="center" vertical="center" wrapText="1" shrinkToFit="1"/>
    </xf>
    <xf numFmtId="178" fontId="18" fillId="0" borderId="1" xfId="1" applyNumberFormat="1" applyFont="1" applyFill="1" applyBorder="1" applyAlignment="1">
      <alignment horizontal="center" vertical="center" wrapText="1" shrinkToFit="1"/>
    </xf>
    <xf numFmtId="0" fontId="18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6" applyFont="1" applyFill="1" applyAlignment="1">
      <alignment horizontal="center" vertical="center"/>
    </xf>
    <xf numFmtId="0" fontId="4" fillId="0" borderId="0" xfId="6" applyFont="1" applyFill="1" applyAlignment="1">
      <alignment horizontal="right" vertical="center"/>
    </xf>
    <xf numFmtId="0" fontId="4" fillId="0" borderId="1" xfId="6" applyFont="1" applyFill="1" applyBorder="1" applyAlignment="1">
      <alignment horizontal="center" vertical="center" wrapText="1"/>
    </xf>
    <xf numFmtId="0" fontId="1" fillId="0" borderId="0" xfId="6" applyFont="1" applyFill="1" applyAlignment="1">
      <alignment horizontal="left" vertical="center" wrapText="1" shrinkToFit="1"/>
    </xf>
    <xf numFmtId="0" fontId="50" fillId="0" borderId="2" xfId="6" applyFont="1" applyFill="1" applyBorder="1" applyAlignment="1">
      <alignment horizontal="center" vertical="center" wrapText="1"/>
    </xf>
    <xf numFmtId="0" fontId="50" fillId="0" borderId="3" xfId="6" applyFont="1" applyFill="1" applyBorder="1" applyAlignment="1">
      <alignment horizontal="center" vertical="center" wrapText="1"/>
    </xf>
    <xf numFmtId="0" fontId="50" fillId="0" borderId="4" xfId="6" applyFont="1" applyFill="1" applyBorder="1" applyAlignment="1">
      <alignment horizontal="center" vertical="center" wrapText="1"/>
    </xf>
  </cellXfs>
  <cellStyles count="9">
    <cellStyle name="常规" xfId="0" builtinId="0"/>
    <cellStyle name="常规 2" xfId="5"/>
    <cellStyle name="常规 2 2 2 3 2" xfId="7"/>
    <cellStyle name="常规 2 2 2 4" xfId="3"/>
    <cellStyle name="常规 2 3 2 2" xfId="8"/>
    <cellStyle name="常规 3" xfId="6"/>
    <cellStyle name="常规 7 2" xfId="4"/>
    <cellStyle name="常规 8" xfId="1"/>
    <cellStyle name="常规_Sheet1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A29" sqref="A29"/>
    </sheetView>
  </sheetViews>
  <sheetFormatPr defaultColWidth="9" defaultRowHeight="13.5"/>
  <cols>
    <col min="1" max="1" width="71" customWidth="1"/>
  </cols>
  <sheetData>
    <row r="1" spans="1:1" ht="60" customHeight="1">
      <c r="A1" s="99" t="s">
        <v>0</v>
      </c>
    </row>
    <row r="2" spans="1:1" ht="15.75">
      <c r="A2" s="100" t="s">
        <v>1</v>
      </c>
    </row>
    <row r="3" spans="1:1" ht="15.75">
      <c r="A3" s="101" t="s">
        <v>2</v>
      </c>
    </row>
    <row r="4" spans="1:1" ht="15.75">
      <c r="A4" s="101" t="s">
        <v>3</v>
      </c>
    </row>
    <row r="5" spans="1:1" ht="15.75">
      <c r="A5" s="101" t="s">
        <v>4</v>
      </c>
    </row>
    <row r="6" spans="1:1" ht="15.75">
      <c r="A6" s="101" t="s">
        <v>5</v>
      </c>
    </row>
    <row r="7" spans="1:1" ht="15.75">
      <c r="A7" s="101" t="s">
        <v>6</v>
      </c>
    </row>
    <row r="8" spans="1:1" ht="15.75">
      <c r="A8" s="101" t="s">
        <v>7</v>
      </c>
    </row>
    <row r="9" spans="1:1" ht="15.75">
      <c r="A9" s="101" t="s">
        <v>8</v>
      </c>
    </row>
    <row r="10" spans="1:1" ht="15.75">
      <c r="A10" s="101" t="s">
        <v>9</v>
      </c>
    </row>
    <row r="11" spans="1:1" ht="15.75">
      <c r="A11" s="100" t="s">
        <v>10</v>
      </c>
    </row>
    <row r="12" spans="1:1" ht="15.75">
      <c r="A12" s="101" t="s">
        <v>11</v>
      </c>
    </row>
    <row r="13" spans="1:1" ht="15.75">
      <c r="A13" s="101" t="s">
        <v>12</v>
      </c>
    </row>
    <row r="14" spans="1:1" ht="15.75">
      <c r="A14" s="101" t="s">
        <v>13</v>
      </c>
    </row>
    <row r="15" spans="1:1" ht="15.75">
      <c r="A15" s="101" t="s">
        <v>14</v>
      </c>
    </row>
    <row r="16" spans="1:1" ht="14.25">
      <c r="A16" s="102" t="s">
        <v>15</v>
      </c>
    </row>
    <row r="17" spans="1:1" ht="15.75">
      <c r="A17" s="101" t="s">
        <v>16</v>
      </c>
    </row>
  </sheetData>
  <phoneticPr fontId="49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topLeftCell="A4" workbookViewId="0">
      <selection activeCell="G13" sqref="G13"/>
    </sheetView>
  </sheetViews>
  <sheetFormatPr defaultColWidth="9" defaultRowHeight="13.5"/>
  <cols>
    <col min="1" max="1" width="27.875" customWidth="1"/>
    <col min="2" max="2" width="8.125" customWidth="1"/>
    <col min="3" max="3" width="8.25" customWidth="1"/>
    <col min="4" max="4" width="8" customWidth="1"/>
    <col min="5" max="5" width="43.125" customWidth="1"/>
    <col min="6" max="6" width="8.25" customWidth="1"/>
    <col min="7" max="7" width="11.875" customWidth="1"/>
  </cols>
  <sheetData>
    <row r="1" spans="1:8" ht="15">
      <c r="A1" s="17" t="s">
        <v>237</v>
      </c>
      <c r="B1" s="16"/>
      <c r="C1" s="16"/>
      <c r="D1" s="16"/>
      <c r="E1" s="16"/>
      <c r="F1" s="16"/>
      <c r="G1" s="16"/>
      <c r="H1" s="16"/>
    </row>
    <row r="2" spans="1:8" ht="25.5">
      <c r="A2" s="104" t="s">
        <v>238</v>
      </c>
      <c r="B2" s="104"/>
      <c r="C2" s="104"/>
      <c r="D2" s="104"/>
      <c r="E2" s="104"/>
      <c r="F2" s="104"/>
      <c r="G2" s="104"/>
      <c r="H2" s="104"/>
    </row>
    <row r="3" spans="1:8" ht="15">
      <c r="A3" s="105" t="s">
        <v>75</v>
      </c>
      <c r="B3" s="105"/>
      <c r="C3" s="105"/>
      <c r="D3" s="105"/>
      <c r="E3" s="105"/>
      <c r="F3" s="105"/>
      <c r="G3" s="105"/>
      <c r="H3" s="105"/>
    </row>
    <row r="4" spans="1:8" ht="28.5">
      <c r="A4" s="46" t="s">
        <v>239</v>
      </c>
      <c r="B4" s="18" t="s">
        <v>240</v>
      </c>
      <c r="C4" s="18" t="s">
        <v>241</v>
      </c>
      <c r="D4" s="47" t="s">
        <v>242</v>
      </c>
      <c r="E4" s="46" t="s">
        <v>243</v>
      </c>
      <c r="F4" s="18" t="s">
        <v>240</v>
      </c>
      <c r="G4" s="18" t="s">
        <v>244</v>
      </c>
      <c r="H4" s="47" t="s">
        <v>245</v>
      </c>
    </row>
    <row r="5" spans="1:8" s="16" customFormat="1" ht="24.75" customHeight="1">
      <c r="A5" s="24" t="s">
        <v>246</v>
      </c>
      <c r="B5" s="24">
        <f>SUM(B6:B12)</f>
        <v>136200</v>
      </c>
      <c r="C5" s="45">
        <f>SUM(C6:C12)</f>
        <v>102908</v>
      </c>
      <c r="D5" s="48">
        <f>C5/B5</f>
        <v>0.75556534508076356</v>
      </c>
      <c r="E5" s="24" t="s">
        <v>247</v>
      </c>
      <c r="F5" s="45">
        <f>F6+F11+F12+F13+F16</f>
        <v>136200</v>
      </c>
      <c r="G5" s="45">
        <f>G6+G11+G12+G13+G16</f>
        <v>106252</v>
      </c>
      <c r="H5" s="48">
        <f>G5/F5</f>
        <v>0.78011747430249634</v>
      </c>
    </row>
    <row r="6" spans="1:8" s="16" customFormat="1" ht="24.75" customHeight="1">
      <c r="A6" s="49" t="s">
        <v>248</v>
      </c>
      <c r="B6" s="27">
        <v>135000</v>
      </c>
      <c r="C6" s="18">
        <v>102908</v>
      </c>
      <c r="D6" s="39">
        <f t="shared" ref="D6:D10" si="0">C6/B6</f>
        <v>0.76228148148148145</v>
      </c>
      <c r="E6" s="49" t="s">
        <v>249</v>
      </c>
      <c r="F6" s="18">
        <v>135333</v>
      </c>
      <c r="G6" s="18">
        <f>SUM(G7:G10)</f>
        <v>106106</v>
      </c>
      <c r="H6" s="39">
        <f t="shared" ref="H6:H16" si="1">G6/F6</f>
        <v>0.78403641388279277</v>
      </c>
    </row>
    <row r="7" spans="1:8" s="16" customFormat="1" ht="24.75" customHeight="1">
      <c r="A7" s="49" t="s">
        <v>250</v>
      </c>
      <c r="B7" s="27"/>
      <c r="C7" s="18"/>
      <c r="D7" s="39"/>
      <c r="E7" s="50" t="s">
        <v>251</v>
      </c>
      <c r="F7" s="18">
        <v>134133</v>
      </c>
      <c r="G7" s="18">
        <v>102908</v>
      </c>
      <c r="H7" s="39">
        <f t="shared" si="1"/>
        <v>0.76720866602551197</v>
      </c>
    </row>
    <row r="8" spans="1:8" s="16" customFormat="1" ht="24.75" customHeight="1">
      <c r="A8" s="51" t="s">
        <v>252</v>
      </c>
      <c r="B8" s="27">
        <v>420</v>
      </c>
      <c r="C8" s="18"/>
      <c r="D8" s="39">
        <f t="shared" si="0"/>
        <v>0</v>
      </c>
      <c r="E8" s="49" t="s">
        <v>253</v>
      </c>
      <c r="F8" s="18">
        <v>420</v>
      </c>
      <c r="G8" s="18">
        <v>298</v>
      </c>
      <c r="H8" s="39">
        <f t="shared" si="1"/>
        <v>0.70952380952380956</v>
      </c>
    </row>
    <row r="9" spans="1:8" s="16" customFormat="1" ht="24.75" customHeight="1">
      <c r="A9" s="49" t="s">
        <v>254</v>
      </c>
      <c r="B9" s="27">
        <v>300</v>
      </c>
      <c r="C9" s="18"/>
      <c r="D9" s="39">
        <f t="shared" si="0"/>
        <v>0</v>
      </c>
      <c r="E9" s="49" t="s">
        <v>255</v>
      </c>
      <c r="F9" s="18">
        <v>300</v>
      </c>
      <c r="G9" s="18">
        <v>2393</v>
      </c>
      <c r="H9" s="39">
        <f t="shared" si="1"/>
        <v>7.9766666666666666</v>
      </c>
    </row>
    <row r="10" spans="1:8" s="16" customFormat="1" ht="24.75" customHeight="1">
      <c r="A10" s="49" t="s">
        <v>256</v>
      </c>
      <c r="B10" s="27">
        <v>480</v>
      </c>
      <c r="C10" s="18"/>
      <c r="D10" s="39">
        <f t="shared" si="0"/>
        <v>0</v>
      </c>
      <c r="E10" s="49" t="s">
        <v>257</v>
      </c>
      <c r="F10" s="18">
        <v>480</v>
      </c>
      <c r="G10" s="18">
        <v>507</v>
      </c>
      <c r="H10" s="39">
        <f t="shared" si="1"/>
        <v>1.0562499999999999</v>
      </c>
    </row>
    <row r="11" spans="1:8" s="16" customFormat="1" ht="24.75" customHeight="1">
      <c r="A11" s="49" t="s">
        <v>258</v>
      </c>
      <c r="B11" s="27"/>
      <c r="C11" s="18"/>
      <c r="D11" s="39"/>
      <c r="E11" s="52" t="s">
        <v>259</v>
      </c>
      <c r="F11" s="18"/>
      <c r="G11" s="18"/>
      <c r="H11" s="39"/>
    </row>
    <row r="12" spans="1:8" s="16" customFormat="1" ht="24.75" customHeight="1">
      <c r="A12" s="49" t="s">
        <v>260</v>
      </c>
      <c r="B12" s="27"/>
      <c r="C12" s="18"/>
      <c r="D12" s="39"/>
      <c r="E12" s="52" t="s">
        <v>261</v>
      </c>
      <c r="F12" s="18"/>
      <c r="G12" s="18"/>
      <c r="H12" s="39"/>
    </row>
    <row r="13" spans="1:8" s="16" customFormat="1" ht="24.75" customHeight="1">
      <c r="A13" s="23"/>
      <c r="B13" s="27"/>
      <c r="C13" s="18"/>
      <c r="D13" s="18"/>
      <c r="E13" s="52" t="s">
        <v>262</v>
      </c>
      <c r="F13" s="18"/>
      <c r="G13" s="18">
        <v>146</v>
      </c>
      <c r="H13" s="39"/>
    </row>
    <row r="14" spans="1:8" s="16" customFormat="1" ht="24.75" customHeight="1">
      <c r="A14" s="49"/>
      <c r="B14" s="27"/>
      <c r="C14" s="18"/>
      <c r="D14" s="39"/>
      <c r="E14" s="52" t="s">
        <v>263</v>
      </c>
      <c r="F14" s="27"/>
      <c r="G14" s="27">
        <v>146</v>
      </c>
      <c r="H14" s="39"/>
    </row>
    <row r="15" spans="1:8" s="16" customFormat="1" ht="24.75" customHeight="1">
      <c r="A15" s="49"/>
      <c r="B15" s="27"/>
      <c r="C15" s="18"/>
      <c r="D15" s="39"/>
      <c r="E15" s="52" t="s">
        <v>264</v>
      </c>
      <c r="F15" s="27"/>
      <c r="G15" s="27"/>
      <c r="H15" s="39"/>
    </row>
    <row r="16" spans="1:8" s="16" customFormat="1" ht="24.75" customHeight="1">
      <c r="A16" s="49"/>
      <c r="B16" s="27"/>
      <c r="C16" s="18"/>
      <c r="D16" s="39"/>
      <c r="E16" s="42" t="s">
        <v>265</v>
      </c>
      <c r="F16" s="27">
        <v>867</v>
      </c>
      <c r="G16" s="27"/>
      <c r="H16" s="39">
        <f t="shared" si="1"/>
        <v>0</v>
      </c>
    </row>
    <row r="17" spans="1:8" s="16" customFormat="1" ht="24.75" customHeight="1">
      <c r="A17" s="23"/>
      <c r="B17" s="40"/>
      <c r="C17" s="40"/>
      <c r="D17" s="40"/>
      <c r="E17" s="42" t="s">
        <v>266</v>
      </c>
      <c r="F17" s="40"/>
      <c r="G17" s="40"/>
      <c r="H17" s="40"/>
    </row>
    <row r="19" spans="1:8" ht="27.95" customHeight="1">
      <c r="A19" s="120" t="s">
        <v>267</v>
      </c>
      <c r="B19" s="120"/>
      <c r="C19" s="120"/>
      <c r="D19" s="120"/>
      <c r="E19" s="120"/>
      <c r="F19" s="120"/>
      <c r="G19" s="120"/>
      <c r="H19" s="120"/>
    </row>
  </sheetData>
  <mergeCells count="3">
    <mergeCell ref="A2:H2"/>
    <mergeCell ref="A3:H3"/>
    <mergeCell ref="A19:H19"/>
  </mergeCells>
  <phoneticPr fontId="49" type="noConversion"/>
  <printOptions horizontalCentered="1"/>
  <pageMargins left="0.74791666666666701" right="0.74791666666666701" top="0.78680555555555598" bottom="0.59027777777777801" header="0.51180555555555596" footer="0.51180555555555596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5" sqref="B5"/>
    </sheetView>
  </sheetViews>
  <sheetFormatPr defaultColWidth="9" defaultRowHeight="15"/>
  <cols>
    <col min="1" max="1" width="31.25" style="16" customWidth="1"/>
    <col min="2" max="2" width="26.25" style="16" customWidth="1"/>
    <col min="3" max="3" width="29.875" style="16" customWidth="1"/>
    <col min="4" max="4" width="27.625" style="16" customWidth="1"/>
    <col min="5" max="16384" width="9" style="16"/>
  </cols>
  <sheetData>
    <row r="1" spans="1:4" ht="18" customHeight="1">
      <c r="A1" s="17" t="s">
        <v>268</v>
      </c>
    </row>
    <row r="2" spans="1:4" ht="25.5">
      <c r="A2" s="104" t="s">
        <v>269</v>
      </c>
      <c r="B2" s="104"/>
      <c r="C2" s="104"/>
      <c r="D2" s="104"/>
    </row>
    <row r="3" spans="1:4" ht="24.95" customHeight="1">
      <c r="A3" s="105" t="s">
        <v>75</v>
      </c>
      <c r="B3" s="105"/>
      <c r="C3" s="105"/>
      <c r="D3" s="105"/>
    </row>
    <row r="4" spans="1:4" ht="33" customHeight="1">
      <c r="A4" s="18" t="s">
        <v>103</v>
      </c>
      <c r="B4" s="18" t="s">
        <v>77</v>
      </c>
      <c r="C4" s="18" t="s">
        <v>103</v>
      </c>
      <c r="D4" s="18" t="s">
        <v>104</v>
      </c>
    </row>
    <row r="5" spans="1:4" ht="39" customHeight="1">
      <c r="A5" s="19" t="s">
        <v>270</v>
      </c>
      <c r="B5" s="18">
        <f>'2018政府基金执行'!C5</f>
        <v>102908</v>
      </c>
      <c r="C5" s="19" t="s">
        <v>271</v>
      </c>
      <c r="D5" s="27">
        <f>'2018政府基金执行'!G5</f>
        <v>106252</v>
      </c>
    </row>
    <row r="6" spans="1:4" ht="39" customHeight="1">
      <c r="A6" s="22" t="s">
        <v>80</v>
      </c>
      <c r="B6" s="18">
        <v>3344</v>
      </c>
      <c r="C6" s="22" t="s">
        <v>81</v>
      </c>
      <c r="D6" s="18"/>
    </row>
    <row r="7" spans="1:4" ht="39" customHeight="1">
      <c r="A7" s="23"/>
      <c r="B7" s="18"/>
      <c r="C7" s="22" t="s">
        <v>272</v>
      </c>
      <c r="D7" s="18"/>
    </row>
    <row r="8" spans="1:4" ht="39" customHeight="1">
      <c r="A8" s="19" t="s">
        <v>82</v>
      </c>
      <c r="B8" s="18"/>
      <c r="C8" s="23" t="s">
        <v>273</v>
      </c>
      <c r="D8" s="18"/>
    </row>
    <row r="9" spans="1:4" ht="39" customHeight="1">
      <c r="A9" s="23"/>
      <c r="B9" s="18"/>
      <c r="C9" s="19" t="s">
        <v>274</v>
      </c>
      <c r="D9" s="18"/>
    </row>
    <row r="10" spans="1:4" ht="39" customHeight="1">
      <c r="A10" s="22" t="s">
        <v>275</v>
      </c>
      <c r="B10" s="18"/>
      <c r="C10" s="19" t="s">
        <v>276</v>
      </c>
      <c r="D10" s="18"/>
    </row>
    <row r="11" spans="1:4" ht="39" customHeight="1">
      <c r="A11" s="24" t="s">
        <v>90</v>
      </c>
      <c r="B11" s="45">
        <f>SUM(B5:B10)</f>
        <v>106252</v>
      </c>
      <c r="C11" s="24" t="s">
        <v>91</v>
      </c>
      <c r="D11" s="45">
        <f>SUM(D5:D10)</f>
        <v>106252</v>
      </c>
    </row>
  </sheetData>
  <mergeCells count="2">
    <mergeCell ref="A2:D2"/>
    <mergeCell ref="A3:D3"/>
  </mergeCells>
  <phoneticPr fontId="49" type="noConversion"/>
  <printOptions horizontalCentered="1"/>
  <pageMargins left="0.75" right="0.75" top="0.97916666666666696" bottom="0.97916666666666696" header="0.50902777777777797" footer="0.50902777777777797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topLeftCell="A5" workbookViewId="0">
      <selection activeCell="F14" sqref="F14"/>
    </sheetView>
  </sheetViews>
  <sheetFormatPr defaultColWidth="9" defaultRowHeight="13.5"/>
  <cols>
    <col min="1" max="1" width="26.5" customWidth="1"/>
    <col min="2" max="2" width="10.125" customWidth="1"/>
    <col min="3" max="3" width="9.875" customWidth="1"/>
    <col min="5" max="5" width="44.25" customWidth="1"/>
    <col min="6" max="6" width="12.75" customWidth="1"/>
    <col min="7" max="7" width="10.25" customWidth="1"/>
    <col min="8" max="8" width="9.5" customWidth="1"/>
  </cols>
  <sheetData>
    <row r="1" spans="1:8">
      <c r="A1" s="17" t="s">
        <v>277</v>
      </c>
    </row>
    <row r="2" spans="1:8" ht="33" customHeight="1">
      <c r="A2" s="104" t="s">
        <v>278</v>
      </c>
      <c r="B2" s="104"/>
      <c r="C2" s="104"/>
      <c r="D2" s="104"/>
      <c r="E2" s="104"/>
      <c r="F2" s="104"/>
      <c r="G2" s="104"/>
      <c r="H2" s="104"/>
    </row>
    <row r="3" spans="1:8" ht="20.25" customHeight="1">
      <c r="A3" s="121" t="s">
        <v>19</v>
      </c>
      <c r="B3" s="121"/>
      <c r="C3" s="121"/>
      <c r="D3" s="121"/>
      <c r="E3" s="121"/>
      <c r="F3" s="121"/>
      <c r="G3" s="121"/>
      <c r="H3" s="121"/>
    </row>
    <row r="4" spans="1:8" ht="28.5">
      <c r="A4" s="26" t="s">
        <v>239</v>
      </c>
      <c r="B4" s="27" t="s">
        <v>279</v>
      </c>
      <c r="C4" s="27" t="s">
        <v>280</v>
      </c>
      <c r="D4" s="26" t="s">
        <v>71</v>
      </c>
      <c r="E4" s="26" t="s">
        <v>243</v>
      </c>
      <c r="F4" s="27" t="s">
        <v>281</v>
      </c>
      <c r="G4" s="27" t="s">
        <v>280</v>
      </c>
      <c r="H4" s="26" t="s">
        <v>71</v>
      </c>
    </row>
    <row r="5" spans="1:8" ht="24" customHeight="1">
      <c r="A5" s="28" t="s">
        <v>246</v>
      </c>
      <c r="B5" s="24">
        <f>SUM(B6:B13)</f>
        <v>102908</v>
      </c>
      <c r="C5" s="29">
        <f>SUM(C6:C13)</f>
        <v>152647.5</v>
      </c>
      <c r="D5" s="30">
        <f>C5/B5-1</f>
        <v>0.48333948769774948</v>
      </c>
      <c r="E5" s="28" t="s">
        <v>247</v>
      </c>
      <c r="F5" s="31">
        <f>F6+F13+F16</f>
        <v>106252</v>
      </c>
      <c r="G5" s="32">
        <f>G6+G13+G16</f>
        <v>155167.5</v>
      </c>
      <c r="H5" s="30">
        <f>G5/F5-1</f>
        <v>0.46037251063509399</v>
      </c>
    </row>
    <row r="6" spans="1:8" ht="24" customHeight="1">
      <c r="A6" s="33" t="s">
        <v>282</v>
      </c>
      <c r="B6" s="27">
        <f>'2018政府基金执行'!C6</f>
        <v>102908</v>
      </c>
      <c r="C6" s="20">
        <f>215781*0.5+36494+8263</f>
        <v>152647.5</v>
      </c>
      <c r="D6" s="34">
        <f>C6/B6-1</f>
        <v>0.48333948769774948</v>
      </c>
      <c r="E6" s="33" t="s">
        <v>283</v>
      </c>
      <c r="F6" s="27">
        <f>F7+F8+F9+F10</f>
        <v>106106</v>
      </c>
      <c r="G6" s="35">
        <f>SUM(G7:G10)</f>
        <v>155067.5</v>
      </c>
      <c r="H6" s="34">
        <f t="shared" ref="H6:H14" si="0">G6/F6-1</f>
        <v>0.46143950389233401</v>
      </c>
    </row>
    <row r="7" spans="1:8" ht="24" customHeight="1">
      <c r="A7" s="33" t="s">
        <v>284</v>
      </c>
      <c r="B7" s="27"/>
      <c r="C7" s="20"/>
      <c r="D7" s="34"/>
      <c r="E7" s="36" t="s">
        <v>285</v>
      </c>
      <c r="F7" s="27">
        <f>'2018政府基金执行'!G7</f>
        <v>102908</v>
      </c>
      <c r="G7" s="35">
        <f>C6</f>
        <v>152647.5</v>
      </c>
      <c r="H7" s="34">
        <f t="shared" si="0"/>
        <v>0.48333948769774948</v>
      </c>
    </row>
    <row r="8" spans="1:8" ht="24" customHeight="1">
      <c r="A8" s="33" t="s">
        <v>286</v>
      </c>
      <c r="B8" s="27"/>
      <c r="C8" s="20"/>
      <c r="D8" s="34"/>
      <c r="E8" s="33" t="s">
        <v>287</v>
      </c>
      <c r="F8" s="27">
        <f>'2018政府基金执行'!G8</f>
        <v>298</v>
      </c>
      <c r="G8" s="35">
        <v>420</v>
      </c>
      <c r="H8" s="34">
        <f t="shared" si="0"/>
        <v>0.40939597315436238</v>
      </c>
    </row>
    <row r="9" spans="1:8" ht="24" customHeight="1">
      <c r="A9" s="37" t="s">
        <v>288</v>
      </c>
      <c r="B9" s="27"/>
      <c r="C9" s="20"/>
      <c r="D9" s="34"/>
      <c r="E9" s="33" t="s">
        <v>289</v>
      </c>
      <c r="F9" s="27">
        <f>'2018政府基金执行'!G9</f>
        <v>2393</v>
      </c>
      <c r="G9" s="35">
        <v>1500</v>
      </c>
      <c r="H9" s="34">
        <f t="shared" si="0"/>
        <v>-0.37317175094024235</v>
      </c>
    </row>
    <row r="10" spans="1:8" ht="24" customHeight="1">
      <c r="A10" s="33" t="s">
        <v>290</v>
      </c>
      <c r="B10" s="27"/>
      <c r="C10" s="20"/>
      <c r="D10" s="34"/>
      <c r="E10" s="33" t="s">
        <v>291</v>
      </c>
      <c r="F10" s="27">
        <f>'2018政府基金执行'!G10</f>
        <v>507</v>
      </c>
      <c r="G10" s="35">
        <v>500</v>
      </c>
      <c r="H10" s="34">
        <f t="shared" si="0"/>
        <v>-1.3806706114398382E-2</v>
      </c>
    </row>
    <row r="11" spans="1:8" ht="24" customHeight="1">
      <c r="A11" s="33" t="s">
        <v>292</v>
      </c>
      <c r="B11" s="27"/>
      <c r="C11" s="20"/>
      <c r="D11" s="34"/>
      <c r="E11" s="38" t="s">
        <v>293</v>
      </c>
      <c r="F11" s="27"/>
      <c r="G11" s="35"/>
      <c r="H11" s="34"/>
    </row>
    <row r="12" spans="1:8" ht="24" customHeight="1">
      <c r="A12" s="33" t="s">
        <v>294</v>
      </c>
      <c r="B12" s="27"/>
      <c r="C12" s="18"/>
      <c r="D12" s="34"/>
      <c r="E12" s="38" t="s">
        <v>295</v>
      </c>
      <c r="F12" s="27"/>
      <c r="G12" s="35"/>
      <c r="H12" s="34"/>
    </row>
    <row r="13" spans="1:8" ht="24" customHeight="1">
      <c r="A13" s="33" t="s">
        <v>296</v>
      </c>
      <c r="B13" s="27"/>
      <c r="C13" s="18"/>
      <c r="D13" s="34"/>
      <c r="E13" s="38" t="s">
        <v>297</v>
      </c>
      <c r="F13" s="27">
        <f>'2018政府基金执行'!G13</f>
        <v>146</v>
      </c>
      <c r="G13" s="35">
        <v>100</v>
      </c>
      <c r="H13" s="34">
        <f t="shared" si="0"/>
        <v>-0.31506849315068497</v>
      </c>
    </row>
    <row r="14" spans="1:8" ht="24" customHeight="1">
      <c r="A14" s="33"/>
      <c r="B14" s="27"/>
      <c r="C14" s="18"/>
      <c r="D14" s="39"/>
      <c r="E14" s="38" t="s">
        <v>298</v>
      </c>
      <c r="F14" s="27">
        <f>'2018政府基金执行'!G14</f>
        <v>146</v>
      </c>
      <c r="G14" s="35">
        <v>100</v>
      </c>
      <c r="H14" s="34">
        <f t="shared" si="0"/>
        <v>-0.31506849315068497</v>
      </c>
    </row>
    <row r="15" spans="1:8" ht="24" customHeight="1">
      <c r="A15" s="33"/>
      <c r="B15" s="27"/>
      <c r="C15" s="18"/>
      <c r="D15" s="39"/>
      <c r="E15" s="38" t="s">
        <v>299</v>
      </c>
      <c r="F15" s="27"/>
      <c r="G15" s="41"/>
      <c r="H15" s="34"/>
    </row>
    <row r="16" spans="1:8" ht="24" customHeight="1">
      <c r="A16" s="33"/>
      <c r="B16" s="27"/>
      <c r="C16" s="18"/>
      <c r="D16" s="39"/>
      <c r="E16" s="42" t="s">
        <v>265</v>
      </c>
      <c r="F16" s="40"/>
      <c r="G16" s="41"/>
      <c r="H16" s="34"/>
    </row>
    <row r="17" spans="1:8" ht="24" customHeight="1">
      <c r="A17" s="43"/>
      <c r="B17" s="44"/>
      <c r="C17" s="44"/>
      <c r="D17" s="44"/>
      <c r="E17" s="42" t="s">
        <v>266</v>
      </c>
      <c r="F17" s="40"/>
      <c r="G17" s="41"/>
      <c r="H17" s="40"/>
    </row>
  </sheetData>
  <mergeCells count="2">
    <mergeCell ref="A2:H2"/>
    <mergeCell ref="A3:H3"/>
  </mergeCells>
  <phoneticPr fontId="49" type="noConversion"/>
  <printOptions horizontalCentered="1"/>
  <pageMargins left="0.75" right="0.75" top="0.97916666666666696" bottom="0.97916666666666696" header="0.50902777777777797" footer="0.50902777777777797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6" sqref="B6"/>
    </sheetView>
  </sheetViews>
  <sheetFormatPr defaultColWidth="9" defaultRowHeight="15"/>
  <cols>
    <col min="1" max="1" width="29.25" style="16" customWidth="1"/>
    <col min="2" max="2" width="26.625" style="16" customWidth="1"/>
    <col min="3" max="3" width="32.875" style="16" customWidth="1"/>
    <col min="4" max="4" width="29.5" style="16" customWidth="1"/>
    <col min="5" max="16384" width="9" style="16"/>
  </cols>
  <sheetData>
    <row r="1" spans="1:4" ht="24.95" customHeight="1">
      <c r="A1" s="17" t="s">
        <v>300</v>
      </c>
    </row>
    <row r="2" spans="1:4" ht="42" customHeight="1">
      <c r="A2" s="104" t="s">
        <v>301</v>
      </c>
      <c r="B2" s="104"/>
      <c r="C2" s="104"/>
      <c r="D2" s="104"/>
    </row>
    <row r="3" spans="1:4" ht="21.95" customHeight="1">
      <c r="A3" s="105" t="s">
        <v>75</v>
      </c>
      <c r="B3" s="105"/>
      <c r="C3" s="105"/>
      <c r="D3" s="105"/>
    </row>
    <row r="4" spans="1:4" ht="35.1" customHeight="1">
      <c r="A4" s="18" t="s">
        <v>103</v>
      </c>
      <c r="B4" s="18" t="s">
        <v>77</v>
      </c>
      <c r="C4" s="18" t="s">
        <v>103</v>
      </c>
      <c r="D4" s="18" t="s">
        <v>104</v>
      </c>
    </row>
    <row r="5" spans="1:4" ht="35.1" customHeight="1">
      <c r="A5" s="19" t="s">
        <v>270</v>
      </c>
      <c r="B5" s="20">
        <f>'2019政府基金收支'!C5</f>
        <v>152647.5</v>
      </c>
      <c r="C5" s="19" t="s">
        <v>271</v>
      </c>
      <c r="D5" s="21">
        <f>'2019政府基金收支'!G5</f>
        <v>155167.5</v>
      </c>
    </row>
    <row r="6" spans="1:4" ht="35.1" customHeight="1">
      <c r="A6" s="22" t="s">
        <v>80</v>
      </c>
      <c r="B6" s="20">
        <v>2520</v>
      </c>
      <c r="C6" s="22" t="s">
        <v>81</v>
      </c>
      <c r="D6" s="20"/>
    </row>
    <row r="7" spans="1:4" ht="35.1" customHeight="1">
      <c r="A7" s="19"/>
      <c r="B7" s="20"/>
      <c r="C7" s="22" t="s">
        <v>272</v>
      </c>
      <c r="D7" s="20"/>
    </row>
    <row r="8" spans="1:4" ht="35.1" customHeight="1">
      <c r="A8" s="19" t="s">
        <v>82</v>
      </c>
      <c r="B8" s="20"/>
      <c r="C8" s="23" t="s">
        <v>273</v>
      </c>
      <c r="D8" s="20"/>
    </row>
    <row r="9" spans="1:4" ht="35.1" customHeight="1">
      <c r="A9" s="23"/>
      <c r="B9" s="20"/>
      <c r="C9" s="19" t="s">
        <v>274</v>
      </c>
      <c r="D9" s="20"/>
    </row>
    <row r="10" spans="1:4" ht="35.1" customHeight="1">
      <c r="A10" s="22" t="s">
        <v>275</v>
      </c>
      <c r="B10" s="20"/>
      <c r="C10" s="19" t="s">
        <v>276</v>
      </c>
      <c r="D10" s="20"/>
    </row>
    <row r="11" spans="1:4" ht="35.1" customHeight="1">
      <c r="A11" s="24" t="s">
        <v>90</v>
      </c>
      <c r="B11" s="25">
        <f>SUM(B5:B10)</f>
        <v>155167.5</v>
      </c>
      <c r="C11" s="24" t="s">
        <v>91</v>
      </c>
      <c r="D11" s="25">
        <f>SUM(D5:D10)</f>
        <v>155167.5</v>
      </c>
    </row>
  </sheetData>
  <mergeCells count="2">
    <mergeCell ref="A2:D2"/>
    <mergeCell ref="A3:D3"/>
  </mergeCells>
  <phoneticPr fontId="49" type="noConversion"/>
  <printOptions horizontalCentered="1"/>
  <pageMargins left="0.75" right="0.75" top="0.97916666666666696" bottom="0.97916666666666696" header="0.50902777777777797" footer="0.50902777777777797"/>
  <pageSetup paperSize="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pane xSplit="1" ySplit="7" topLeftCell="B62" activePane="bottomRight" state="frozen"/>
      <selection pane="topRight"/>
      <selection pane="bottomLeft"/>
      <selection pane="bottomRight" activeCell="B4" sqref="B4:B6"/>
    </sheetView>
  </sheetViews>
  <sheetFormatPr defaultColWidth="9" defaultRowHeight="15"/>
  <cols>
    <col min="1" max="1" width="38.375" style="1" customWidth="1"/>
    <col min="2" max="2" width="9.25" style="1" customWidth="1"/>
    <col min="3" max="4" width="15.125" style="1" customWidth="1"/>
    <col min="5" max="5" width="18.875" style="1" customWidth="1"/>
    <col min="6" max="6" width="17" style="1" customWidth="1"/>
    <col min="7" max="8" width="19" style="1" customWidth="1"/>
    <col min="9" max="16384" width="9" style="1"/>
  </cols>
  <sheetData>
    <row r="1" spans="1:8">
      <c r="A1" s="2" t="s">
        <v>302</v>
      </c>
      <c r="B1" s="2"/>
    </row>
    <row r="2" spans="1:8" ht="25.5">
      <c r="A2" s="122" t="s">
        <v>303</v>
      </c>
      <c r="B2" s="122"/>
      <c r="C2" s="122"/>
      <c r="D2" s="122"/>
      <c r="E2" s="122"/>
      <c r="F2" s="122"/>
      <c r="G2" s="122"/>
      <c r="H2" s="122"/>
    </row>
    <row r="3" spans="1:8">
      <c r="A3" s="123" t="s">
        <v>75</v>
      </c>
      <c r="B3" s="123"/>
      <c r="C3" s="123"/>
      <c r="D3" s="123"/>
      <c r="E3" s="123"/>
      <c r="F3" s="123"/>
      <c r="G3" s="123"/>
      <c r="H3" s="123"/>
    </row>
    <row r="4" spans="1:8" ht="18" customHeight="1">
      <c r="A4" s="124"/>
      <c r="B4" s="126" t="s">
        <v>315</v>
      </c>
      <c r="C4" s="124" t="s">
        <v>304</v>
      </c>
      <c r="D4" s="124"/>
      <c r="E4" s="124"/>
      <c r="F4" s="124"/>
      <c r="G4" s="124"/>
      <c r="H4" s="124"/>
    </row>
    <row r="5" spans="1:8" ht="18" customHeight="1">
      <c r="A5" s="124"/>
      <c r="B5" s="127"/>
      <c r="C5" s="124" t="s">
        <v>305</v>
      </c>
      <c r="D5" s="124"/>
      <c r="E5" s="3" t="s">
        <v>306</v>
      </c>
      <c r="F5" s="3" t="s">
        <v>307</v>
      </c>
      <c r="G5" s="124" t="s">
        <v>308</v>
      </c>
      <c r="H5" s="124" t="s">
        <v>309</v>
      </c>
    </row>
    <row r="6" spans="1:8" ht="18" customHeight="1">
      <c r="A6" s="124"/>
      <c r="B6" s="128"/>
      <c r="C6" s="4" t="s">
        <v>310</v>
      </c>
      <c r="D6" s="4" t="s">
        <v>311</v>
      </c>
      <c r="E6" s="3" t="s">
        <v>312</v>
      </c>
      <c r="F6" s="3" t="s">
        <v>313</v>
      </c>
      <c r="G6" s="124"/>
      <c r="H6" s="124"/>
    </row>
    <row r="7" spans="1:8" ht="18" customHeight="1">
      <c r="A7" s="5" t="s">
        <v>314</v>
      </c>
      <c r="B7" s="6">
        <f>SUM(C7:H7)</f>
        <v>1204.5472</v>
      </c>
      <c r="C7" s="7">
        <f t="shared" ref="C7:H7" si="0">SUM(C8:C68)</f>
        <v>20</v>
      </c>
      <c r="D7" s="7">
        <f t="shared" si="0"/>
        <v>477.0499999999999</v>
      </c>
      <c r="E7" s="7">
        <f t="shared" si="0"/>
        <v>100</v>
      </c>
      <c r="F7" s="7">
        <f t="shared" si="0"/>
        <v>269.46000000000004</v>
      </c>
      <c r="G7" s="7">
        <f t="shared" si="0"/>
        <v>24.6</v>
      </c>
      <c r="H7" s="7">
        <f t="shared" si="0"/>
        <v>313.43720000000002</v>
      </c>
    </row>
    <row r="8" spans="1:8" ht="18" customHeight="1">
      <c r="A8" s="8" t="s">
        <v>120</v>
      </c>
      <c r="B8" s="7">
        <f t="shared" ref="B8:B68" si="1">SUM(C8:H8)</f>
        <v>175</v>
      </c>
      <c r="C8" s="3"/>
      <c r="D8" s="7">
        <v>30</v>
      </c>
      <c r="E8" s="7">
        <v>100</v>
      </c>
      <c r="F8" s="7">
        <v>30</v>
      </c>
      <c r="G8" s="7">
        <v>5</v>
      </c>
      <c r="H8" s="7">
        <v>10</v>
      </c>
    </row>
    <row r="9" spans="1:8" ht="18" customHeight="1">
      <c r="A9" s="8" t="s">
        <v>121</v>
      </c>
      <c r="B9" s="7">
        <f t="shared" si="1"/>
        <v>0.7</v>
      </c>
      <c r="C9" s="3"/>
      <c r="D9" s="7"/>
      <c r="E9" s="7"/>
      <c r="F9" s="7">
        <v>0.3</v>
      </c>
      <c r="G9" s="7">
        <v>0.2</v>
      </c>
      <c r="H9" s="7">
        <v>0.2</v>
      </c>
    </row>
    <row r="10" spans="1:8" ht="18" customHeight="1">
      <c r="A10" s="8" t="s">
        <v>122</v>
      </c>
      <c r="B10" s="7">
        <f t="shared" si="1"/>
        <v>6</v>
      </c>
      <c r="C10" s="3"/>
      <c r="D10" s="7"/>
      <c r="E10" s="7"/>
      <c r="F10" s="7">
        <v>2</v>
      </c>
      <c r="G10" s="7">
        <v>1</v>
      </c>
      <c r="H10" s="7">
        <v>3</v>
      </c>
    </row>
    <row r="11" spans="1:8" ht="18" customHeight="1">
      <c r="A11" s="8" t="s">
        <v>123</v>
      </c>
      <c r="B11" s="7">
        <f t="shared" si="1"/>
        <v>3</v>
      </c>
      <c r="C11" s="3"/>
      <c r="D11" s="7"/>
      <c r="E11" s="7"/>
      <c r="F11" s="7">
        <v>3</v>
      </c>
      <c r="G11" s="7"/>
      <c r="H11" s="7"/>
    </row>
    <row r="12" spans="1:8" ht="18" customHeight="1">
      <c r="A12" s="8" t="s">
        <v>124</v>
      </c>
      <c r="B12" s="7">
        <f t="shared" si="1"/>
        <v>5</v>
      </c>
      <c r="C12" s="3"/>
      <c r="D12" s="7"/>
      <c r="E12" s="7"/>
      <c r="F12" s="7">
        <v>3</v>
      </c>
      <c r="G12" s="7">
        <v>1</v>
      </c>
      <c r="H12" s="7">
        <v>1</v>
      </c>
    </row>
    <row r="13" spans="1:8" ht="18" customHeight="1">
      <c r="A13" s="8" t="s">
        <v>125</v>
      </c>
      <c r="B13" s="7">
        <f t="shared" si="1"/>
        <v>10</v>
      </c>
      <c r="C13" s="3"/>
      <c r="D13" s="7"/>
      <c r="E13" s="7"/>
      <c r="F13" s="7">
        <v>5</v>
      </c>
      <c r="G13" s="7">
        <v>2</v>
      </c>
      <c r="H13" s="7">
        <v>3</v>
      </c>
    </row>
    <row r="14" spans="1:8" ht="18" customHeight="1">
      <c r="A14" s="8" t="s">
        <v>126</v>
      </c>
      <c r="B14" s="7">
        <f t="shared" si="1"/>
        <v>7.5</v>
      </c>
      <c r="C14" s="3"/>
      <c r="D14" s="7"/>
      <c r="E14" s="7"/>
      <c r="F14" s="7">
        <v>6</v>
      </c>
      <c r="G14" s="7"/>
      <c r="H14" s="7">
        <v>1.5</v>
      </c>
    </row>
    <row r="15" spans="1:8" ht="18" customHeight="1">
      <c r="A15" s="8" t="s">
        <v>127</v>
      </c>
      <c r="B15" s="7">
        <f t="shared" si="1"/>
        <v>1</v>
      </c>
      <c r="C15" s="3"/>
      <c r="D15" s="7"/>
      <c r="E15" s="7"/>
      <c r="F15" s="7"/>
      <c r="G15" s="7">
        <v>0.5</v>
      </c>
      <c r="H15" s="7">
        <v>0.5</v>
      </c>
    </row>
    <row r="16" spans="1:8" ht="18" customHeight="1">
      <c r="A16" s="8" t="s">
        <v>128</v>
      </c>
      <c r="B16" s="7">
        <f t="shared" si="1"/>
        <v>1.5</v>
      </c>
      <c r="C16" s="3"/>
      <c r="D16" s="7"/>
      <c r="E16" s="7"/>
      <c r="F16" s="7">
        <v>1.5</v>
      </c>
      <c r="G16" s="7"/>
      <c r="H16" s="7"/>
    </row>
    <row r="17" spans="1:8" ht="18" customHeight="1">
      <c r="A17" s="8" t="s">
        <v>129</v>
      </c>
      <c r="B17" s="7">
        <f t="shared" si="1"/>
        <v>6</v>
      </c>
      <c r="C17" s="3"/>
      <c r="D17" s="7"/>
      <c r="E17" s="7"/>
      <c r="F17" s="7">
        <v>2</v>
      </c>
      <c r="G17" s="7">
        <v>2</v>
      </c>
      <c r="H17" s="7">
        <v>2</v>
      </c>
    </row>
    <row r="18" spans="1:8" ht="18" customHeight="1">
      <c r="A18" s="8" t="s">
        <v>130</v>
      </c>
      <c r="B18" s="7">
        <f t="shared" si="1"/>
        <v>6</v>
      </c>
      <c r="C18" s="3"/>
      <c r="D18" s="7"/>
      <c r="E18" s="7"/>
      <c r="F18" s="7">
        <v>3</v>
      </c>
      <c r="G18" s="7">
        <v>1</v>
      </c>
      <c r="H18" s="7">
        <v>2</v>
      </c>
    </row>
    <row r="19" spans="1:8" ht="18" customHeight="1">
      <c r="A19" s="8" t="s">
        <v>131</v>
      </c>
      <c r="B19" s="7">
        <f t="shared" si="1"/>
        <v>1.5</v>
      </c>
      <c r="C19" s="3"/>
      <c r="D19" s="7"/>
      <c r="E19" s="7"/>
      <c r="F19" s="7">
        <v>0.5</v>
      </c>
      <c r="G19" s="7"/>
      <c r="H19" s="7">
        <v>1</v>
      </c>
    </row>
    <row r="20" spans="1:8" ht="18" customHeight="1">
      <c r="A20" s="8" t="s">
        <v>132</v>
      </c>
      <c r="B20" s="7">
        <f t="shared" si="1"/>
        <v>6.5</v>
      </c>
      <c r="C20" s="3"/>
      <c r="D20" s="7">
        <v>3</v>
      </c>
      <c r="E20" s="7"/>
      <c r="F20" s="7">
        <v>1</v>
      </c>
      <c r="G20" s="7">
        <v>0.5</v>
      </c>
      <c r="H20" s="7">
        <v>2</v>
      </c>
    </row>
    <row r="21" spans="1:8" ht="18" customHeight="1">
      <c r="A21" s="8" t="s">
        <v>133</v>
      </c>
      <c r="B21" s="7">
        <f t="shared" si="1"/>
        <v>0</v>
      </c>
      <c r="C21" s="3"/>
      <c r="D21" s="7"/>
      <c r="E21" s="7"/>
      <c r="F21" s="7"/>
      <c r="G21" s="7"/>
      <c r="H21" s="7"/>
    </row>
    <row r="22" spans="1:8" ht="18" customHeight="1">
      <c r="A22" s="8" t="s">
        <v>134</v>
      </c>
      <c r="B22" s="7">
        <f t="shared" si="1"/>
        <v>3</v>
      </c>
      <c r="C22" s="3"/>
      <c r="D22" s="7"/>
      <c r="E22" s="7"/>
      <c r="F22" s="7">
        <v>2</v>
      </c>
      <c r="G22" s="7"/>
      <c r="H22" s="7">
        <v>1</v>
      </c>
    </row>
    <row r="23" spans="1:8" ht="18" customHeight="1">
      <c r="A23" s="8" t="s">
        <v>135</v>
      </c>
      <c r="B23" s="7">
        <f t="shared" si="1"/>
        <v>2</v>
      </c>
      <c r="C23" s="3"/>
      <c r="D23" s="7">
        <v>2</v>
      </c>
      <c r="E23" s="7"/>
      <c r="F23" s="7"/>
      <c r="G23" s="7"/>
      <c r="H23" s="7"/>
    </row>
    <row r="24" spans="1:8" ht="18" customHeight="1">
      <c r="A24" s="8" t="s">
        <v>136</v>
      </c>
      <c r="B24" s="7">
        <f t="shared" si="1"/>
        <v>63.510000000000005</v>
      </c>
      <c r="C24" s="9"/>
      <c r="D24" s="10">
        <v>27.51</v>
      </c>
      <c r="E24" s="10"/>
      <c r="F24" s="10">
        <v>25</v>
      </c>
      <c r="G24" s="10">
        <v>1</v>
      </c>
      <c r="H24" s="10">
        <v>10</v>
      </c>
    </row>
    <row r="25" spans="1:8" ht="18" customHeight="1">
      <c r="A25" s="8" t="s">
        <v>137</v>
      </c>
      <c r="B25" s="7">
        <f t="shared" si="1"/>
        <v>38.76</v>
      </c>
      <c r="C25" s="11"/>
      <c r="D25" s="12">
        <v>35.159999999999997</v>
      </c>
      <c r="E25" s="12"/>
      <c r="F25" s="12">
        <v>2</v>
      </c>
      <c r="G25" s="12">
        <v>1</v>
      </c>
      <c r="H25" s="12">
        <v>0.6</v>
      </c>
    </row>
    <row r="26" spans="1:8" ht="18" customHeight="1">
      <c r="A26" s="8" t="s">
        <v>138</v>
      </c>
      <c r="B26" s="7">
        <f t="shared" si="1"/>
        <v>6.67</v>
      </c>
      <c r="C26" s="11"/>
      <c r="D26" s="12">
        <v>5.67</v>
      </c>
      <c r="E26" s="12"/>
      <c r="F26" s="12">
        <v>1</v>
      </c>
      <c r="G26" s="12"/>
      <c r="H26" s="12"/>
    </row>
    <row r="27" spans="1:8" ht="18" customHeight="1">
      <c r="A27" s="8" t="s">
        <v>139</v>
      </c>
      <c r="B27" s="7">
        <f t="shared" si="1"/>
        <v>21.61</v>
      </c>
      <c r="C27" s="11"/>
      <c r="D27" s="12"/>
      <c r="E27" s="12"/>
      <c r="F27" s="12">
        <v>2.5</v>
      </c>
      <c r="G27" s="12">
        <v>1</v>
      </c>
      <c r="H27" s="12">
        <v>18.11</v>
      </c>
    </row>
    <row r="28" spans="1:8" ht="18" customHeight="1">
      <c r="A28" s="8" t="s">
        <v>140</v>
      </c>
      <c r="B28" s="7">
        <f t="shared" si="1"/>
        <v>20.100000000000001</v>
      </c>
      <c r="C28" s="11"/>
      <c r="D28" s="12"/>
      <c r="E28" s="12"/>
      <c r="F28" s="12">
        <v>0.8</v>
      </c>
      <c r="G28" s="12"/>
      <c r="H28" s="12">
        <v>19.3</v>
      </c>
    </row>
    <row r="29" spans="1:8" ht="18" customHeight="1">
      <c r="A29" s="8" t="s">
        <v>141</v>
      </c>
      <c r="B29" s="7">
        <f t="shared" si="1"/>
        <v>3.36</v>
      </c>
      <c r="C29" s="11"/>
      <c r="D29" s="12"/>
      <c r="E29" s="12"/>
      <c r="F29" s="12"/>
      <c r="G29" s="12"/>
      <c r="H29" s="12">
        <v>3.36</v>
      </c>
    </row>
    <row r="30" spans="1:8" ht="18" customHeight="1">
      <c r="A30" s="8" t="s">
        <v>142</v>
      </c>
      <c r="B30" s="7">
        <f t="shared" si="1"/>
        <v>2.1</v>
      </c>
      <c r="C30" s="11"/>
      <c r="D30" s="12"/>
      <c r="E30" s="12"/>
      <c r="F30" s="12">
        <v>0.3</v>
      </c>
      <c r="G30" s="12"/>
      <c r="H30" s="12">
        <v>1.8</v>
      </c>
    </row>
    <row r="31" spans="1:8" ht="18" customHeight="1">
      <c r="A31" s="8" t="s">
        <v>143</v>
      </c>
      <c r="B31" s="7">
        <f t="shared" si="1"/>
        <v>46.3</v>
      </c>
      <c r="C31" s="11"/>
      <c r="D31" s="12">
        <v>46</v>
      </c>
      <c r="E31" s="12"/>
      <c r="F31" s="12"/>
      <c r="G31" s="12"/>
      <c r="H31" s="12">
        <v>0.3</v>
      </c>
    </row>
    <row r="32" spans="1:8" ht="18" customHeight="1">
      <c r="A32" s="8" t="s">
        <v>144</v>
      </c>
      <c r="B32" s="7">
        <f t="shared" si="1"/>
        <v>0.1</v>
      </c>
      <c r="C32" s="11"/>
      <c r="D32" s="12"/>
      <c r="E32" s="12"/>
      <c r="F32" s="12"/>
      <c r="G32" s="12"/>
      <c r="H32" s="12">
        <v>0.1</v>
      </c>
    </row>
    <row r="33" spans="1:8" ht="18" customHeight="1">
      <c r="A33" s="8" t="s">
        <v>145</v>
      </c>
      <c r="B33" s="7">
        <f t="shared" si="1"/>
        <v>0.1</v>
      </c>
      <c r="C33" s="11"/>
      <c r="D33" s="12"/>
      <c r="E33" s="12"/>
      <c r="F33" s="12"/>
      <c r="G33" s="12"/>
      <c r="H33" s="12">
        <v>0.1</v>
      </c>
    </row>
    <row r="34" spans="1:8" ht="18" customHeight="1">
      <c r="A34" s="8" t="s">
        <v>146</v>
      </c>
      <c r="B34" s="7">
        <f t="shared" si="1"/>
        <v>0</v>
      </c>
      <c r="C34" s="11"/>
      <c r="D34" s="12"/>
      <c r="E34" s="12"/>
      <c r="F34" s="12"/>
      <c r="G34" s="12"/>
      <c r="H34" s="12"/>
    </row>
    <row r="35" spans="1:8" ht="18" customHeight="1">
      <c r="A35" s="8" t="s">
        <v>147</v>
      </c>
      <c r="B35" s="7">
        <f t="shared" si="1"/>
        <v>72.88</v>
      </c>
      <c r="C35" s="13"/>
      <c r="D35" s="14">
        <v>20.88</v>
      </c>
      <c r="E35" s="14"/>
      <c r="F35" s="14">
        <v>35</v>
      </c>
      <c r="G35" s="14">
        <v>2</v>
      </c>
      <c r="H35" s="14">
        <v>15</v>
      </c>
    </row>
    <row r="36" spans="1:8" ht="18" customHeight="1">
      <c r="A36" s="8" t="s">
        <v>148</v>
      </c>
      <c r="B36" s="7">
        <f t="shared" si="1"/>
        <v>61.47</v>
      </c>
      <c r="C36" s="13"/>
      <c r="D36" s="14">
        <v>3</v>
      </c>
      <c r="E36" s="14"/>
      <c r="F36" s="14">
        <v>10</v>
      </c>
      <c r="G36" s="14"/>
      <c r="H36" s="14">
        <v>48.47</v>
      </c>
    </row>
    <row r="37" spans="1:8" ht="18" customHeight="1">
      <c r="A37" s="8" t="s">
        <v>149</v>
      </c>
      <c r="B37" s="7">
        <f t="shared" si="1"/>
        <v>33.900000000000006</v>
      </c>
      <c r="C37" s="13"/>
      <c r="D37" s="14">
        <v>29.7</v>
      </c>
      <c r="E37" s="14"/>
      <c r="F37" s="14">
        <v>3</v>
      </c>
      <c r="G37" s="14"/>
      <c r="H37" s="14">
        <v>1.2</v>
      </c>
    </row>
    <row r="38" spans="1:8" ht="18" customHeight="1">
      <c r="A38" s="8" t="s">
        <v>150</v>
      </c>
      <c r="B38" s="7">
        <f t="shared" si="1"/>
        <v>5.9</v>
      </c>
      <c r="C38" s="13"/>
      <c r="D38" s="14">
        <v>3</v>
      </c>
      <c r="E38" s="14"/>
      <c r="F38" s="14">
        <v>0.4</v>
      </c>
      <c r="G38" s="14"/>
      <c r="H38" s="14">
        <v>2.5</v>
      </c>
    </row>
    <row r="39" spans="1:8" ht="18" customHeight="1">
      <c r="A39" s="8" t="s">
        <v>151</v>
      </c>
      <c r="B39" s="7">
        <f t="shared" si="1"/>
        <v>0</v>
      </c>
      <c r="C39" s="13"/>
      <c r="D39" s="14"/>
      <c r="E39" s="14"/>
      <c r="F39" s="14"/>
      <c r="G39" s="14"/>
      <c r="H39" s="14"/>
    </row>
    <row r="40" spans="1:8" ht="18" customHeight="1">
      <c r="A40" s="8" t="s">
        <v>152</v>
      </c>
      <c r="B40" s="7">
        <f t="shared" si="1"/>
        <v>46</v>
      </c>
      <c r="C40" s="13"/>
      <c r="D40" s="14">
        <v>46</v>
      </c>
      <c r="E40" s="14"/>
      <c r="F40" s="14"/>
      <c r="G40" s="14"/>
      <c r="H40" s="14"/>
    </row>
    <row r="41" spans="1:8" ht="18" customHeight="1">
      <c r="A41" s="8" t="s">
        <v>153</v>
      </c>
      <c r="B41" s="7">
        <f t="shared" si="1"/>
        <v>7.29</v>
      </c>
      <c r="C41" s="13"/>
      <c r="D41" s="14"/>
      <c r="E41" s="14"/>
      <c r="F41" s="14">
        <v>5</v>
      </c>
      <c r="G41" s="14"/>
      <c r="H41" s="14">
        <v>2.29</v>
      </c>
    </row>
    <row r="42" spans="1:8" ht="18" customHeight="1">
      <c r="A42" s="8" t="s">
        <v>154</v>
      </c>
      <c r="B42" s="7">
        <f t="shared" si="1"/>
        <v>6</v>
      </c>
      <c r="C42" s="13"/>
      <c r="D42" s="14"/>
      <c r="E42" s="14"/>
      <c r="F42" s="14">
        <v>2</v>
      </c>
      <c r="G42" s="14"/>
      <c r="H42" s="14">
        <v>4</v>
      </c>
    </row>
    <row r="43" spans="1:8" ht="18" customHeight="1">
      <c r="A43" s="8" t="s">
        <v>155</v>
      </c>
      <c r="B43" s="7">
        <f t="shared" si="1"/>
        <v>0</v>
      </c>
      <c r="C43" s="13"/>
      <c r="D43" s="14"/>
      <c r="E43" s="14"/>
      <c r="F43" s="14"/>
      <c r="G43" s="14"/>
      <c r="H43" s="14"/>
    </row>
    <row r="44" spans="1:8" ht="18" customHeight="1">
      <c r="A44" s="8" t="s">
        <v>156</v>
      </c>
      <c r="B44" s="7">
        <f t="shared" si="1"/>
        <v>0</v>
      </c>
      <c r="C44" s="13"/>
      <c r="D44" s="14"/>
      <c r="E44" s="14"/>
      <c r="F44" s="14"/>
      <c r="G44" s="14"/>
      <c r="H44" s="14"/>
    </row>
    <row r="45" spans="1:8" ht="18" customHeight="1">
      <c r="A45" s="8" t="s">
        <v>157</v>
      </c>
      <c r="B45" s="7">
        <f t="shared" si="1"/>
        <v>106</v>
      </c>
      <c r="C45" s="13">
        <v>20</v>
      </c>
      <c r="D45" s="14">
        <f>35+6</f>
        <v>41</v>
      </c>
      <c r="E45" s="14"/>
      <c r="F45" s="14">
        <v>35</v>
      </c>
      <c r="G45" s="14"/>
      <c r="H45" s="14">
        <v>10</v>
      </c>
    </row>
    <row r="46" spans="1:8" ht="18" customHeight="1">
      <c r="A46" s="8" t="s">
        <v>158</v>
      </c>
      <c r="B46" s="7">
        <f t="shared" si="1"/>
        <v>39.299999999999997</v>
      </c>
      <c r="C46" s="13"/>
      <c r="D46" s="14">
        <v>35.4</v>
      </c>
      <c r="E46" s="14"/>
      <c r="F46" s="14">
        <v>3</v>
      </c>
      <c r="G46" s="14"/>
      <c r="H46" s="14">
        <v>0.9</v>
      </c>
    </row>
    <row r="47" spans="1:8" ht="18" customHeight="1">
      <c r="A47" s="8" t="s">
        <v>159</v>
      </c>
      <c r="B47" s="7">
        <f t="shared" si="1"/>
        <v>0.81</v>
      </c>
      <c r="C47" s="13"/>
      <c r="D47" s="14">
        <v>0.81</v>
      </c>
      <c r="E47" s="14"/>
      <c r="F47" s="14"/>
      <c r="G47" s="14"/>
      <c r="H47" s="14"/>
    </row>
    <row r="48" spans="1:8" ht="18" customHeight="1">
      <c r="A48" s="8" t="s">
        <v>160</v>
      </c>
      <c r="B48" s="7">
        <f t="shared" si="1"/>
        <v>45</v>
      </c>
      <c r="C48" s="14"/>
      <c r="D48" s="14">
        <v>45</v>
      </c>
      <c r="E48" s="14"/>
      <c r="F48" s="14"/>
      <c r="G48" s="14"/>
      <c r="H48" s="14"/>
    </row>
    <row r="49" spans="1:8" ht="18" customHeight="1">
      <c r="A49" s="8" t="s">
        <v>161</v>
      </c>
      <c r="B49" s="7">
        <f t="shared" si="1"/>
        <v>0</v>
      </c>
      <c r="C49" s="13"/>
      <c r="D49" s="14"/>
      <c r="E49" s="14"/>
      <c r="F49" s="14"/>
      <c r="G49" s="14"/>
      <c r="H49" s="14"/>
    </row>
    <row r="50" spans="1:8" ht="18" customHeight="1">
      <c r="A50" s="8" t="s">
        <v>162</v>
      </c>
      <c r="B50" s="7">
        <f t="shared" si="1"/>
        <v>0</v>
      </c>
      <c r="C50" s="13"/>
      <c r="D50" s="14"/>
      <c r="E50" s="14"/>
      <c r="F50" s="14"/>
      <c r="G50" s="14"/>
      <c r="H50" s="14"/>
    </row>
    <row r="51" spans="1:8" ht="18" customHeight="1">
      <c r="A51" s="8" t="s">
        <v>163</v>
      </c>
      <c r="B51" s="7">
        <f t="shared" si="1"/>
        <v>20.937000000000001</v>
      </c>
      <c r="C51" s="13"/>
      <c r="D51" s="14"/>
      <c r="E51" s="14"/>
      <c r="F51" s="14">
        <v>3</v>
      </c>
      <c r="G51" s="14"/>
      <c r="H51" s="14">
        <v>17.937000000000001</v>
      </c>
    </row>
    <row r="52" spans="1:8" ht="18" customHeight="1">
      <c r="A52" s="8" t="s">
        <v>164</v>
      </c>
      <c r="B52" s="7">
        <f t="shared" si="1"/>
        <v>21.234000000000002</v>
      </c>
      <c r="C52" s="13"/>
      <c r="D52" s="14"/>
      <c r="E52" s="14"/>
      <c r="F52" s="14">
        <v>3.35</v>
      </c>
      <c r="G52" s="14"/>
      <c r="H52" s="14">
        <v>17.884</v>
      </c>
    </row>
    <row r="53" spans="1:8" ht="18" customHeight="1">
      <c r="A53" s="8" t="s">
        <v>165</v>
      </c>
      <c r="B53" s="7">
        <f t="shared" si="1"/>
        <v>4.9824000000000002</v>
      </c>
      <c r="C53" s="13"/>
      <c r="D53" s="14"/>
      <c r="E53" s="14"/>
      <c r="F53" s="14">
        <v>2</v>
      </c>
      <c r="G53" s="14"/>
      <c r="H53" s="14">
        <v>2.9824000000000002</v>
      </c>
    </row>
    <row r="54" spans="1:8" ht="18" customHeight="1">
      <c r="A54" s="8" t="s">
        <v>166</v>
      </c>
      <c r="B54" s="7">
        <f t="shared" si="1"/>
        <v>8.5240000000000009</v>
      </c>
      <c r="C54" s="13"/>
      <c r="D54" s="14"/>
      <c r="E54" s="14"/>
      <c r="F54" s="14">
        <v>0.71</v>
      </c>
      <c r="G54" s="14"/>
      <c r="H54" s="14">
        <v>7.8140000000000001</v>
      </c>
    </row>
    <row r="55" spans="1:8" ht="18" customHeight="1">
      <c r="A55" s="8" t="s">
        <v>167</v>
      </c>
      <c r="B55" s="7">
        <f t="shared" si="1"/>
        <v>12.943</v>
      </c>
      <c r="C55" s="13"/>
      <c r="D55" s="14"/>
      <c r="E55" s="14"/>
      <c r="F55" s="14">
        <v>2</v>
      </c>
      <c r="G55" s="14"/>
      <c r="H55" s="14">
        <v>10.943</v>
      </c>
    </row>
    <row r="56" spans="1:8" ht="18" customHeight="1">
      <c r="A56" s="8" t="s">
        <v>168</v>
      </c>
      <c r="B56" s="7">
        <f t="shared" si="1"/>
        <v>2.1294</v>
      </c>
      <c r="C56" s="13"/>
      <c r="D56" s="14"/>
      <c r="E56" s="14"/>
      <c r="F56" s="14">
        <v>0.5</v>
      </c>
      <c r="G56" s="14"/>
      <c r="H56" s="14">
        <v>1.6294</v>
      </c>
    </row>
    <row r="57" spans="1:8" ht="18" customHeight="1">
      <c r="A57" s="8" t="s">
        <v>169</v>
      </c>
      <c r="B57" s="7">
        <f t="shared" si="1"/>
        <v>11</v>
      </c>
      <c r="C57" s="13"/>
      <c r="D57" s="14">
        <v>6</v>
      </c>
      <c r="E57" s="14"/>
      <c r="F57" s="14">
        <v>1</v>
      </c>
      <c r="G57" s="14"/>
      <c r="H57" s="14">
        <v>4</v>
      </c>
    </row>
    <row r="58" spans="1:8" ht="18" customHeight="1">
      <c r="A58" s="8" t="s">
        <v>170</v>
      </c>
      <c r="B58" s="7">
        <f t="shared" si="1"/>
        <v>96.52000000000001</v>
      </c>
      <c r="C58" s="3"/>
      <c r="D58" s="15">
        <v>38.520000000000003</v>
      </c>
      <c r="E58" s="15"/>
      <c r="F58" s="15">
        <v>48</v>
      </c>
      <c r="G58" s="15"/>
      <c r="H58" s="15">
        <v>10</v>
      </c>
    </row>
    <row r="59" spans="1:8" ht="18" customHeight="1">
      <c r="A59" s="8" t="s">
        <v>171</v>
      </c>
      <c r="B59" s="7">
        <f t="shared" si="1"/>
        <v>53.4</v>
      </c>
      <c r="C59" s="3"/>
      <c r="D59" s="15">
        <v>46.4</v>
      </c>
      <c r="E59" s="15"/>
      <c r="F59" s="15"/>
      <c r="G59" s="15">
        <v>2</v>
      </c>
      <c r="H59" s="15">
        <v>5</v>
      </c>
    </row>
    <row r="60" spans="1:8" ht="18" customHeight="1">
      <c r="A60" s="8" t="s">
        <v>172</v>
      </c>
      <c r="B60" s="7">
        <f t="shared" si="1"/>
        <v>22.312999999999999</v>
      </c>
      <c r="C60" s="3"/>
      <c r="D60" s="15"/>
      <c r="E60" s="15"/>
      <c r="F60" s="15">
        <v>5</v>
      </c>
      <c r="G60" s="15"/>
      <c r="H60" s="15">
        <v>17.312999999999999</v>
      </c>
    </row>
    <row r="61" spans="1:8" ht="18" customHeight="1">
      <c r="A61" s="8" t="s">
        <v>173</v>
      </c>
      <c r="B61" s="7">
        <f t="shared" si="1"/>
        <v>19.553899999999999</v>
      </c>
      <c r="C61" s="3"/>
      <c r="D61" s="15">
        <v>3</v>
      </c>
      <c r="E61" s="15"/>
      <c r="F61" s="15">
        <v>4</v>
      </c>
      <c r="G61" s="15"/>
      <c r="H61" s="15">
        <v>12.553900000000001</v>
      </c>
    </row>
    <row r="62" spans="1:8" ht="18" customHeight="1">
      <c r="A62" s="8" t="s">
        <v>174</v>
      </c>
      <c r="B62" s="7">
        <f t="shared" si="1"/>
        <v>25.279499999999999</v>
      </c>
      <c r="C62" s="3"/>
      <c r="D62" s="15"/>
      <c r="E62" s="15"/>
      <c r="F62" s="15">
        <v>7</v>
      </c>
      <c r="G62" s="15">
        <v>1.6</v>
      </c>
      <c r="H62" s="15">
        <v>16.679500000000001</v>
      </c>
    </row>
    <row r="63" spans="1:8" ht="18" customHeight="1">
      <c r="A63" s="8" t="s">
        <v>175</v>
      </c>
      <c r="B63" s="7">
        <f t="shared" si="1"/>
        <v>19.243200000000002</v>
      </c>
      <c r="C63" s="3"/>
      <c r="D63" s="15">
        <v>3</v>
      </c>
      <c r="E63" s="15"/>
      <c r="F63" s="15">
        <v>3</v>
      </c>
      <c r="G63" s="15"/>
      <c r="H63" s="15">
        <v>13.2432</v>
      </c>
    </row>
    <row r="64" spans="1:8" ht="18" customHeight="1">
      <c r="A64" s="8" t="s">
        <v>176</v>
      </c>
      <c r="B64" s="7">
        <f t="shared" si="1"/>
        <v>2.2930000000000001</v>
      </c>
      <c r="C64" s="3"/>
      <c r="D64" s="15"/>
      <c r="E64" s="15"/>
      <c r="F64" s="15">
        <v>1</v>
      </c>
      <c r="G64" s="15"/>
      <c r="H64" s="15">
        <v>1.2929999999999999</v>
      </c>
    </row>
    <row r="65" spans="1:8" ht="18" customHeight="1">
      <c r="A65" s="8" t="s">
        <v>177</v>
      </c>
      <c r="B65" s="7">
        <f t="shared" si="1"/>
        <v>2.7389999999999999</v>
      </c>
      <c r="C65" s="3"/>
      <c r="D65" s="15"/>
      <c r="E65" s="15"/>
      <c r="F65" s="15"/>
      <c r="G65" s="15"/>
      <c r="H65" s="15">
        <v>2.7389999999999999</v>
      </c>
    </row>
    <row r="66" spans="1:8" ht="18" customHeight="1">
      <c r="A66" s="8" t="s">
        <v>178</v>
      </c>
      <c r="B66" s="7">
        <f t="shared" si="1"/>
        <v>2.5957999999999997</v>
      </c>
      <c r="C66" s="3"/>
      <c r="D66" s="15"/>
      <c r="E66" s="15"/>
      <c r="F66" s="15">
        <v>0.6</v>
      </c>
      <c r="G66" s="15">
        <v>0.8</v>
      </c>
      <c r="H66" s="15">
        <v>1.1958</v>
      </c>
    </row>
    <row r="67" spans="1:8" ht="18" customHeight="1">
      <c r="A67" s="8" t="s">
        <v>179</v>
      </c>
      <c r="B67" s="7">
        <f t="shared" si="1"/>
        <v>0</v>
      </c>
      <c r="C67" s="3"/>
      <c r="D67" s="15"/>
      <c r="E67" s="15"/>
      <c r="F67" s="15"/>
      <c r="G67" s="15"/>
      <c r="H67" s="15"/>
    </row>
    <row r="68" spans="1:8" ht="18" customHeight="1">
      <c r="A68" s="8" t="s">
        <v>180</v>
      </c>
      <c r="B68" s="7">
        <f t="shared" si="1"/>
        <v>17</v>
      </c>
      <c r="C68" s="3"/>
      <c r="D68" s="15">
        <v>6</v>
      </c>
      <c r="E68" s="15"/>
      <c r="F68" s="15">
        <v>4</v>
      </c>
      <c r="G68" s="15">
        <v>2</v>
      </c>
      <c r="H68" s="15">
        <v>5</v>
      </c>
    </row>
    <row r="70" spans="1:8" ht="38.25" customHeight="1">
      <c r="A70" s="125"/>
      <c r="B70" s="125"/>
      <c r="C70" s="125"/>
      <c r="D70" s="125"/>
      <c r="E70" s="125"/>
      <c r="F70" s="125"/>
      <c r="G70" s="125"/>
      <c r="H70" s="125"/>
    </row>
  </sheetData>
  <mergeCells count="9">
    <mergeCell ref="A2:H2"/>
    <mergeCell ref="A3:H3"/>
    <mergeCell ref="C4:H4"/>
    <mergeCell ref="C5:D5"/>
    <mergeCell ref="A70:H70"/>
    <mergeCell ref="A4:A6"/>
    <mergeCell ref="B4:B6"/>
    <mergeCell ref="G5:G6"/>
    <mergeCell ref="H5:H6"/>
  </mergeCells>
  <phoneticPr fontId="49" type="noConversion"/>
  <printOptions horizontalCentered="1"/>
  <pageMargins left="0.74791666666666701" right="0.74791666666666701" top="0.98402777777777795" bottom="0.59027777777777801" header="0.51180555555555596" footer="0.51180555555555596"/>
  <pageSetup paperSize="9" scale="85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8" sqref="E28"/>
    </sheetView>
  </sheetViews>
  <sheetFormatPr defaultColWidth="9" defaultRowHeight="13.5"/>
  <sheetData/>
  <phoneticPr fontId="49" type="noConversion"/>
  <pageMargins left="0.69930555555555596" right="0.69930555555555596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G18" sqref="G18"/>
    </sheetView>
  </sheetViews>
  <sheetFormatPr defaultColWidth="9" defaultRowHeight="13.5"/>
  <cols>
    <col min="1" max="1" width="44.625" customWidth="1"/>
    <col min="2" max="2" width="9.75" customWidth="1"/>
    <col min="3" max="3" width="8.375" customWidth="1"/>
    <col min="4" max="4" width="8.25" customWidth="1"/>
    <col min="5" max="5" width="26.625" customWidth="1"/>
    <col min="6" max="6" width="7.875" customWidth="1"/>
    <col min="7" max="7" width="10.625" customWidth="1"/>
    <col min="8" max="8" width="8.75" customWidth="1"/>
  </cols>
  <sheetData>
    <row r="1" spans="1:8" ht="15">
      <c r="A1" s="87" t="s">
        <v>17</v>
      </c>
      <c r="B1" s="87"/>
      <c r="C1" s="16"/>
      <c r="D1" s="16"/>
      <c r="E1" s="16"/>
      <c r="F1" s="16"/>
      <c r="G1" s="16"/>
      <c r="H1" s="16"/>
    </row>
    <row r="2" spans="1:8" ht="25.5">
      <c r="A2" s="104" t="s">
        <v>18</v>
      </c>
      <c r="B2" s="104"/>
      <c r="C2" s="104"/>
      <c r="D2" s="104"/>
      <c r="E2" s="104"/>
      <c r="F2" s="104"/>
      <c r="G2" s="104"/>
      <c r="H2" s="104"/>
    </row>
    <row r="3" spans="1:8" ht="15">
      <c r="A3" s="105" t="s">
        <v>19</v>
      </c>
      <c r="B3" s="105"/>
      <c r="C3" s="105"/>
      <c r="D3" s="105"/>
      <c r="E3" s="105"/>
      <c r="F3" s="105"/>
      <c r="G3" s="105"/>
      <c r="H3" s="105"/>
    </row>
    <row r="4" spans="1:8" s="97" customFormat="1" ht="42" customHeight="1">
      <c r="A4" s="95" t="s">
        <v>20</v>
      </c>
      <c r="B4" s="18" t="s">
        <v>21</v>
      </c>
      <c r="C4" s="18" t="s">
        <v>22</v>
      </c>
      <c r="D4" s="18" t="s">
        <v>23</v>
      </c>
      <c r="E4" s="95" t="s">
        <v>24</v>
      </c>
      <c r="F4" s="18" t="s">
        <v>21</v>
      </c>
      <c r="G4" s="18" t="s">
        <v>25</v>
      </c>
      <c r="H4" s="18" t="s">
        <v>23</v>
      </c>
    </row>
    <row r="5" spans="1:8" ht="17.25" customHeight="1">
      <c r="A5" s="24" t="s">
        <v>26</v>
      </c>
      <c r="B5" s="24">
        <f>B6+B21</f>
        <v>490365</v>
      </c>
      <c r="C5" s="24">
        <f>C6+C21</f>
        <v>514187</v>
      </c>
      <c r="D5" s="39">
        <f t="shared" ref="D5:D7" si="0">C5/B5</f>
        <v>1.0485801392840028</v>
      </c>
      <c r="E5" s="24" t="s">
        <v>27</v>
      </c>
      <c r="F5" s="24">
        <f>SUM(F6:F26)</f>
        <v>244179</v>
      </c>
      <c r="G5" s="24">
        <f>SUM(G6:G26)</f>
        <v>248588</v>
      </c>
      <c r="H5" s="30">
        <f>G5/F5</f>
        <v>1.0180564258187641</v>
      </c>
    </row>
    <row r="6" spans="1:8" ht="17.25" customHeight="1">
      <c r="A6" s="93" t="s">
        <v>28</v>
      </c>
      <c r="B6" s="24">
        <f>SUM(B7:B17)</f>
        <v>464283</v>
      </c>
      <c r="C6" s="24">
        <f>SUM(C7:C17)</f>
        <v>485605</v>
      </c>
      <c r="D6" s="39">
        <f t="shared" si="0"/>
        <v>1.0459245761744453</v>
      </c>
      <c r="E6" s="94" t="s">
        <v>29</v>
      </c>
      <c r="F6" s="98">
        <v>29704</v>
      </c>
      <c r="G6" s="18">
        <v>31332</v>
      </c>
      <c r="H6" s="34">
        <f t="shared" ref="H6:H17" si="1">G6/F6</f>
        <v>1.0548074333423108</v>
      </c>
    </row>
    <row r="7" spans="1:8" ht="17.25" customHeight="1">
      <c r="A7" s="19" t="s">
        <v>30</v>
      </c>
      <c r="B7" s="27">
        <v>210076</v>
      </c>
      <c r="C7" s="18">
        <v>226229</v>
      </c>
      <c r="D7" s="39">
        <f t="shared" si="0"/>
        <v>1.076891220320265</v>
      </c>
      <c r="E7" s="94" t="s">
        <v>31</v>
      </c>
      <c r="F7" s="98">
        <v>12586</v>
      </c>
      <c r="G7" s="18">
        <v>12162</v>
      </c>
      <c r="H7" s="34">
        <f t="shared" si="1"/>
        <v>0.96631177498808196</v>
      </c>
    </row>
    <row r="8" spans="1:8" ht="17.25" customHeight="1">
      <c r="A8" s="19" t="s">
        <v>32</v>
      </c>
      <c r="B8" s="27">
        <v>33953</v>
      </c>
      <c r="C8" s="18">
        <v>46192</v>
      </c>
      <c r="D8" s="39">
        <f t="shared" ref="D8:D17" si="2">C8/B8</f>
        <v>1.3604688834565428</v>
      </c>
      <c r="E8" s="94" t="s">
        <v>33</v>
      </c>
      <c r="F8" s="98">
        <v>43018</v>
      </c>
      <c r="G8" s="18">
        <v>49307</v>
      </c>
      <c r="H8" s="34">
        <f t="shared" si="1"/>
        <v>1.146194616207169</v>
      </c>
    </row>
    <row r="9" spans="1:8" ht="17.25" customHeight="1">
      <c r="A9" s="19" t="s">
        <v>34</v>
      </c>
      <c r="B9" s="27"/>
      <c r="C9" s="18">
        <v>5228</v>
      </c>
      <c r="D9" s="39"/>
      <c r="E9" s="94" t="s">
        <v>35</v>
      </c>
      <c r="F9" s="98">
        <v>3600</v>
      </c>
      <c r="G9" s="18">
        <v>3170</v>
      </c>
      <c r="H9" s="34">
        <f t="shared" si="1"/>
        <v>0.88055555555555554</v>
      </c>
    </row>
    <row r="10" spans="1:8" ht="17.25" customHeight="1">
      <c r="A10" s="19" t="s">
        <v>36</v>
      </c>
      <c r="B10" s="27">
        <v>98584</v>
      </c>
      <c r="C10" s="18">
        <v>80358</v>
      </c>
      <c r="D10" s="39">
        <f t="shared" si="2"/>
        <v>0.81512212935161887</v>
      </c>
      <c r="E10" s="94" t="s">
        <v>37</v>
      </c>
      <c r="F10" s="98">
        <v>680</v>
      </c>
      <c r="G10" s="18">
        <v>650</v>
      </c>
      <c r="H10" s="34">
        <f t="shared" si="1"/>
        <v>0.95588235294117652</v>
      </c>
    </row>
    <row r="11" spans="1:8" ht="17.25" customHeight="1">
      <c r="A11" s="19" t="s">
        <v>38</v>
      </c>
      <c r="B11" s="27">
        <v>14172</v>
      </c>
      <c r="C11" s="18">
        <v>15082</v>
      </c>
      <c r="D11" s="39">
        <f t="shared" si="2"/>
        <v>1.0642111205193339</v>
      </c>
      <c r="E11" s="94" t="s">
        <v>39</v>
      </c>
      <c r="F11" s="98">
        <v>45286</v>
      </c>
      <c r="G11" s="18">
        <v>40900</v>
      </c>
      <c r="H11" s="34">
        <f t="shared" si="1"/>
        <v>0.90314887603232785</v>
      </c>
    </row>
    <row r="12" spans="1:8" ht="17.25" customHeight="1">
      <c r="A12" s="19" t="s">
        <v>40</v>
      </c>
      <c r="B12" s="27">
        <v>35128</v>
      </c>
      <c r="C12" s="18">
        <v>40391</v>
      </c>
      <c r="D12" s="39">
        <f t="shared" si="2"/>
        <v>1.1498235026189934</v>
      </c>
      <c r="E12" s="94" t="s">
        <v>41</v>
      </c>
      <c r="F12" s="98">
        <v>17585</v>
      </c>
      <c r="G12" s="18">
        <v>15085</v>
      </c>
      <c r="H12" s="34">
        <f t="shared" si="1"/>
        <v>0.85783338072220638</v>
      </c>
    </row>
    <row r="13" spans="1:8" ht="17.25" customHeight="1">
      <c r="A13" s="19" t="s">
        <v>42</v>
      </c>
      <c r="B13" s="27">
        <v>16544</v>
      </c>
      <c r="C13" s="18">
        <v>14689</v>
      </c>
      <c r="D13" s="39">
        <f t="shared" si="2"/>
        <v>0.88787475822050288</v>
      </c>
      <c r="E13" s="94" t="s">
        <v>43</v>
      </c>
      <c r="F13" s="98">
        <v>2847</v>
      </c>
      <c r="G13" s="18">
        <v>2831</v>
      </c>
      <c r="H13" s="34">
        <f t="shared" si="1"/>
        <v>0.99438004917456968</v>
      </c>
    </row>
    <row r="14" spans="1:8" ht="17.25" customHeight="1">
      <c r="A14" s="19" t="s">
        <v>44</v>
      </c>
      <c r="B14" s="27">
        <v>17296</v>
      </c>
      <c r="C14" s="18">
        <v>15358</v>
      </c>
      <c r="D14" s="39">
        <f t="shared" si="2"/>
        <v>0.88795097132284917</v>
      </c>
      <c r="E14" s="94" t="s">
        <v>45</v>
      </c>
      <c r="F14" s="98">
        <v>35218</v>
      </c>
      <c r="G14" s="18">
        <f>31000+396</f>
        <v>31396</v>
      </c>
      <c r="H14" s="34">
        <f t="shared" si="1"/>
        <v>0.8914759497983985</v>
      </c>
    </row>
    <row r="15" spans="1:8" ht="17.25" customHeight="1">
      <c r="A15" s="19" t="s">
        <v>46</v>
      </c>
      <c r="B15" s="27">
        <v>6562</v>
      </c>
      <c r="C15" s="18">
        <v>11971</v>
      </c>
      <c r="D15" s="39">
        <f t="shared" si="2"/>
        <v>1.8242913745809204</v>
      </c>
      <c r="E15" s="94" t="s">
        <v>47</v>
      </c>
      <c r="F15" s="98">
        <v>8811</v>
      </c>
      <c r="G15" s="18">
        <v>7711</v>
      </c>
      <c r="H15" s="34">
        <f t="shared" si="1"/>
        <v>0.87515605493133586</v>
      </c>
    </row>
    <row r="16" spans="1:8" ht="17.25" customHeight="1">
      <c r="A16" s="19" t="s">
        <v>48</v>
      </c>
      <c r="B16" s="27">
        <v>20668</v>
      </c>
      <c r="C16" s="18">
        <v>17130</v>
      </c>
      <c r="D16" s="39">
        <f t="shared" si="2"/>
        <v>0.82881749564544227</v>
      </c>
      <c r="E16" s="94" t="s">
        <v>49</v>
      </c>
      <c r="F16" s="98">
        <v>4400</v>
      </c>
      <c r="G16" s="18">
        <v>3600</v>
      </c>
      <c r="H16" s="34">
        <f t="shared" si="1"/>
        <v>0.81818181818181823</v>
      </c>
    </row>
    <row r="17" spans="1:8" ht="17.25" customHeight="1">
      <c r="A17" s="19" t="s">
        <v>50</v>
      </c>
      <c r="B17" s="27">
        <v>11300</v>
      </c>
      <c r="C17" s="18">
        <v>12977</v>
      </c>
      <c r="D17" s="39">
        <f t="shared" si="2"/>
        <v>1.1484070796460177</v>
      </c>
      <c r="E17" s="94" t="s">
        <v>51</v>
      </c>
      <c r="F17" s="98">
        <v>40444</v>
      </c>
      <c r="G17" s="18">
        <f>30444+10000-867+10000</f>
        <v>49577</v>
      </c>
      <c r="H17" s="34">
        <f t="shared" si="1"/>
        <v>1.2258184155869845</v>
      </c>
    </row>
    <row r="18" spans="1:8" ht="17.25" customHeight="1">
      <c r="A18" s="23"/>
      <c r="B18" s="40"/>
      <c r="C18" s="18"/>
      <c r="D18" s="39"/>
      <c r="E18" s="94" t="s">
        <v>52</v>
      </c>
      <c r="F18" s="98"/>
      <c r="G18" s="18"/>
      <c r="H18" s="34"/>
    </row>
    <row r="19" spans="1:8" ht="17.25" customHeight="1">
      <c r="A19" s="23"/>
      <c r="B19" s="40"/>
      <c r="C19" s="18"/>
      <c r="D19" s="39"/>
      <c r="E19" s="94" t="s">
        <v>53</v>
      </c>
      <c r="F19" s="98"/>
      <c r="G19" s="18"/>
      <c r="H19" s="34"/>
    </row>
    <row r="20" spans="1:8" ht="17.25" customHeight="1">
      <c r="A20" s="23"/>
      <c r="B20" s="40"/>
      <c r="C20" s="18"/>
      <c r="D20" s="39"/>
      <c r="E20" s="94" t="s">
        <v>54</v>
      </c>
      <c r="F20" s="98"/>
      <c r="G20" s="18"/>
      <c r="H20" s="34"/>
    </row>
    <row r="21" spans="1:8" ht="17.25" customHeight="1">
      <c r="A21" s="93" t="s">
        <v>55</v>
      </c>
      <c r="B21" s="24">
        <f>SUM(B22:B26)</f>
        <v>26082</v>
      </c>
      <c r="C21" s="24">
        <f>SUM(C22:C26)</f>
        <v>28582</v>
      </c>
      <c r="D21" s="48">
        <f>C21/B21</f>
        <v>1.0958515451269075</v>
      </c>
      <c r="E21" s="94" t="s">
        <v>56</v>
      </c>
      <c r="F21" s="98"/>
      <c r="G21" s="18"/>
      <c r="H21" s="34"/>
    </row>
    <row r="22" spans="1:8" ht="17.25" customHeight="1">
      <c r="A22" s="19" t="s">
        <v>57</v>
      </c>
      <c r="B22" s="27">
        <v>26062</v>
      </c>
      <c r="C22" s="18">
        <v>28565</v>
      </c>
      <c r="D22" s="39">
        <f t="shared" ref="D22:D26" si="3">C22/B22</f>
        <v>1.0960402118026245</v>
      </c>
      <c r="E22" s="94" t="s">
        <v>58</v>
      </c>
      <c r="F22" s="98"/>
      <c r="G22" s="18"/>
      <c r="H22" s="34"/>
    </row>
    <row r="23" spans="1:8" ht="17.25" customHeight="1">
      <c r="A23" s="19" t="s">
        <v>59</v>
      </c>
      <c r="B23" s="27"/>
      <c r="C23" s="18"/>
      <c r="D23" s="39"/>
      <c r="E23" s="94" t="s">
        <v>60</v>
      </c>
      <c r="F23" s="98"/>
      <c r="G23" s="18"/>
      <c r="H23" s="34"/>
    </row>
    <row r="24" spans="1:8" ht="17.25" customHeight="1">
      <c r="A24" s="19" t="s">
        <v>61</v>
      </c>
      <c r="B24" s="27"/>
      <c r="C24" s="18"/>
      <c r="D24" s="39"/>
      <c r="E24" s="94" t="s">
        <v>62</v>
      </c>
      <c r="F24" s="98"/>
      <c r="G24" s="18"/>
      <c r="H24" s="34"/>
    </row>
    <row r="25" spans="1:8" ht="17.25" customHeight="1">
      <c r="A25" s="19" t="s">
        <v>63</v>
      </c>
      <c r="B25" s="27"/>
      <c r="C25" s="40"/>
      <c r="D25" s="39"/>
      <c r="E25" s="23" t="s">
        <v>64</v>
      </c>
      <c r="F25" s="40"/>
      <c r="G25" s="40">
        <v>867</v>
      </c>
      <c r="H25" s="40"/>
    </row>
    <row r="26" spans="1:8" ht="17.25" customHeight="1">
      <c r="A26" s="19" t="s">
        <v>65</v>
      </c>
      <c r="B26" s="27">
        <v>20</v>
      </c>
      <c r="C26" s="40">
        <v>17</v>
      </c>
      <c r="D26" s="39">
        <f t="shared" si="3"/>
        <v>0.85</v>
      </c>
      <c r="E26" s="23" t="s">
        <v>66</v>
      </c>
      <c r="F26" s="40"/>
      <c r="G26" s="40"/>
      <c r="H26" s="40"/>
    </row>
  </sheetData>
  <mergeCells count="2">
    <mergeCell ref="A2:H2"/>
    <mergeCell ref="A3:H3"/>
  </mergeCells>
  <phoneticPr fontId="49" type="noConversion"/>
  <printOptions horizontalCentered="1"/>
  <pageMargins left="0.74791666666666701" right="0.74791666666666701" top="0.78680555555555598" bottom="0.59027777777777801" header="0.51180555555555596" footer="0.51180555555555596"/>
  <pageSetup paperSize="9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topLeftCell="A37" workbookViewId="0">
      <selection activeCell="A27" sqref="A27:H28"/>
    </sheetView>
  </sheetViews>
  <sheetFormatPr defaultColWidth="9" defaultRowHeight="13.5"/>
  <cols>
    <col min="1" max="1" width="41.25" customWidth="1"/>
    <col min="2" max="2" width="9.375" customWidth="1"/>
    <col min="3" max="3" width="10.125" customWidth="1"/>
    <col min="4" max="4" width="9" customWidth="1"/>
    <col min="5" max="5" width="24.625" customWidth="1"/>
    <col min="6" max="6" width="12" customWidth="1"/>
    <col min="7" max="7" width="9.875" customWidth="1"/>
    <col min="8" max="8" width="9.75" customWidth="1"/>
  </cols>
  <sheetData>
    <row r="1" spans="1:8" ht="15">
      <c r="A1" s="87" t="s">
        <v>67</v>
      </c>
      <c r="B1" s="16"/>
      <c r="C1" s="16"/>
      <c r="D1" s="16"/>
      <c r="E1" s="16"/>
      <c r="F1" s="16"/>
      <c r="G1" s="16"/>
      <c r="H1" s="16"/>
    </row>
    <row r="2" spans="1:8" ht="26.25">
      <c r="A2" s="106" t="s">
        <v>68</v>
      </c>
      <c r="B2" s="106"/>
      <c r="C2" s="106"/>
      <c r="D2" s="106"/>
      <c r="E2" s="106"/>
      <c r="F2" s="106"/>
      <c r="G2" s="106"/>
      <c r="H2" s="106"/>
    </row>
    <row r="3" spans="1:8" ht="15">
      <c r="A3" s="105" t="s">
        <v>19</v>
      </c>
      <c r="B3" s="105"/>
      <c r="C3" s="105"/>
      <c r="D3" s="105"/>
      <c r="E3" s="105"/>
      <c r="F3" s="105"/>
      <c r="G3" s="105"/>
      <c r="H3" s="105"/>
    </row>
    <row r="4" spans="1:8" ht="36" customHeight="1">
      <c r="A4" s="95" t="s">
        <v>69</v>
      </c>
      <c r="B4" s="18" t="s">
        <v>22</v>
      </c>
      <c r="C4" s="18" t="s">
        <v>70</v>
      </c>
      <c r="D4" s="95" t="s">
        <v>71</v>
      </c>
      <c r="E4" s="18" t="s">
        <v>72</v>
      </c>
      <c r="F4" s="18" t="s">
        <v>25</v>
      </c>
      <c r="G4" s="18" t="s">
        <v>70</v>
      </c>
      <c r="H4" s="95" t="s">
        <v>71</v>
      </c>
    </row>
    <row r="5" spans="1:8" ht="15.95" customHeight="1">
      <c r="A5" s="24" t="s">
        <v>26</v>
      </c>
      <c r="B5" s="24">
        <f>B6+B21</f>
        <v>514187</v>
      </c>
      <c r="C5" s="24">
        <f>C6+C21</f>
        <v>441599</v>
      </c>
      <c r="D5" s="48">
        <f>B5/C5-1</f>
        <v>0.16437537222683929</v>
      </c>
      <c r="E5" s="24" t="s">
        <v>27</v>
      </c>
      <c r="F5" s="96">
        <f>SUM(F6:F26)</f>
        <v>248588</v>
      </c>
      <c r="G5" s="96">
        <f>SUM(G6:G26)</f>
        <v>226021</v>
      </c>
      <c r="H5" s="48">
        <f>F5/G5-1</f>
        <v>9.9844704695581488E-2</v>
      </c>
    </row>
    <row r="6" spans="1:8" ht="15.95" customHeight="1">
      <c r="A6" s="93" t="s">
        <v>28</v>
      </c>
      <c r="B6" s="24">
        <f>SUM(B7:B17)</f>
        <v>485605</v>
      </c>
      <c r="C6" s="24">
        <f>SUM(C7:C17)</f>
        <v>418207</v>
      </c>
      <c r="D6" s="48">
        <f t="shared" ref="D6:D26" si="0">B6/C6-1</f>
        <v>0.16115942583457477</v>
      </c>
      <c r="E6" s="94" t="s">
        <v>29</v>
      </c>
      <c r="F6" s="40">
        <f>'2018一般预计完成'!G6</f>
        <v>31332</v>
      </c>
      <c r="G6" s="18">
        <v>24688</v>
      </c>
      <c r="H6" s="39">
        <f t="shared" ref="H6:H17" si="1">F6/G6-1</f>
        <v>0.26911860012961752</v>
      </c>
    </row>
    <row r="7" spans="1:8" ht="15.95" customHeight="1">
      <c r="A7" s="19" t="s">
        <v>30</v>
      </c>
      <c r="B7" s="27">
        <f>'2018一般预计完成'!C7</f>
        <v>226229</v>
      </c>
      <c r="C7" s="78">
        <f>157955+1810</f>
        <v>159765</v>
      </c>
      <c r="D7" s="39">
        <f t="shared" si="0"/>
        <v>0.41601101618001435</v>
      </c>
      <c r="E7" s="94" t="s">
        <v>31</v>
      </c>
      <c r="F7" s="40">
        <f>'2018一般预计完成'!G7</f>
        <v>12162</v>
      </c>
      <c r="G7" s="18">
        <v>11271</v>
      </c>
      <c r="H7" s="39">
        <f t="shared" si="1"/>
        <v>7.9052435453819569E-2</v>
      </c>
    </row>
    <row r="8" spans="1:8" ht="15.95" customHeight="1">
      <c r="A8" s="19" t="s">
        <v>32</v>
      </c>
      <c r="B8" s="27">
        <f>'2018一般预计完成'!C8</f>
        <v>46192</v>
      </c>
      <c r="C8" s="78">
        <v>60906</v>
      </c>
      <c r="D8" s="39">
        <f t="shared" si="0"/>
        <v>-0.24158539388565992</v>
      </c>
      <c r="E8" s="94" t="s">
        <v>33</v>
      </c>
      <c r="F8" s="40">
        <f>'2018一般预计完成'!G8</f>
        <v>49307</v>
      </c>
      <c r="G8" s="18">
        <v>45388</v>
      </c>
      <c r="H8" s="39">
        <f t="shared" si="1"/>
        <v>8.6344408213624657E-2</v>
      </c>
    </row>
    <row r="9" spans="1:8" ht="15.95" customHeight="1">
      <c r="A9" s="19" t="s">
        <v>34</v>
      </c>
      <c r="B9" s="27">
        <f>'2018一般预计完成'!C9</f>
        <v>5228</v>
      </c>
      <c r="C9" s="18">
        <v>1388</v>
      </c>
      <c r="D9" s="39">
        <f t="shared" si="0"/>
        <v>2.76657060518732</v>
      </c>
      <c r="E9" s="94" t="s">
        <v>35</v>
      </c>
      <c r="F9" s="40">
        <f>'2018一般预计完成'!G9</f>
        <v>3170</v>
      </c>
      <c r="G9" s="18">
        <v>2295</v>
      </c>
      <c r="H9" s="39">
        <f t="shared" si="1"/>
        <v>0.38126361655773411</v>
      </c>
    </row>
    <row r="10" spans="1:8" ht="15.95" customHeight="1">
      <c r="A10" s="19" t="s">
        <v>36</v>
      </c>
      <c r="B10" s="27">
        <f>'2018一般预计完成'!C10</f>
        <v>80358</v>
      </c>
      <c r="C10" s="18">
        <v>88416</v>
      </c>
      <c r="D10" s="39">
        <f t="shared" si="0"/>
        <v>-9.1137350705754572E-2</v>
      </c>
      <c r="E10" s="94" t="s">
        <v>37</v>
      </c>
      <c r="F10" s="40">
        <f>'2018一般预计完成'!G10</f>
        <v>650</v>
      </c>
      <c r="G10" s="18">
        <v>745</v>
      </c>
      <c r="H10" s="39">
        <f t="shared" si="1"/>
        <v>-0.12751677852348997</v>
      </c>
    </row>
    <row r="11" spans="1:8" ht="15.95" customHeight="1">
      <c r="A11" s="19" t="s">
        <v>38</v>
      </c>
      <c r="B11" s="27">
        <f>'2018一般预计完成'!C11</f>
        <v>15082</v>
      </c>
      <c r="C11" s="18">
        <v>12835</v>
      </c>
      <c r="D11" s="39">
        <f t="shared" si="0"/>
        <v>0.17506817296455002</v>
      </c>
      <c r="E11" s="94" t="s">
        <v>39</v>
      </c>
      <c r="F11" s="40">
        <f>'2018一般预计完成'!G11</f>
        <v>40900</v>
      </c>
      <c r="G11" s="18">
        <v>34622</v>
      </c>
      <c r="H11" s="39">
        <f t="shared" si="1"/>
        <v>0.18132979030674146</v>
      </c>
    </row>
    <row r="12" spans="1:8" ht="15.95" customHeight="1">
      <c r="A12" s="19" t="s">
        <v>40</v>
      </c>
      <c r="B12" s="27">
        <f>'2018一般预计完成'!C12</f>
        <v>40391</v>
      </c>
      <c r="C12" s="18">
        <v>31505</v>
      </c>
      <c r="D12" s="39">
        <f t="shared" si="0"/>
        <v>0.28205046817965407</v>
      </c>
      <c r="E12" s="94" t="s">
        <v>41</v>
      </c>
      <c r="F12" s="40">
        <f>'2018一般预计完成'!G12</f>
        <v>15085</v>
      </c>
      <c r="G12" s="18">
        <v>11826</v>
      </c>
      <c r="H12" s="39">
        <f t="shared" si="1"/>
        <v>0.27557923220023683</v>
      </c>
    </row>
    <row r="13" spans="1:8" ht="15.95" customHeight="1">
      <c r="A13" s="19" t="s">
        <v>42</v>
      </c>
      <c r="B13" s="27">
        <f>'2018一般预计完成'!C13</f>
        <v>14689</v>
      </c>
      <c r="C13" s="18">
        <v>13800</v>
      </c>
      <c r="D13" s="39">
        <f t="shared" si="0"/>
        <v>6.4420289855072532E-2</v>
      </c>
      <c r="E13" s="94" t="s">
        <v>43</v>
      </c>
      <c r="F13" s="40">
        <f>'2018一般预计完成'!G13</f>
        <v>2831</v>
      </c>
      <c r="G13" s="18">
        <v>3647</v>
      </c>
      <c r="H13" s="39">
        <f t="shared" si="1"/>
        <v>-0.22374554428297233</v>
      </c>
    </row>
    <row r="14" spans="1:8" ht="15.95" customHeight="1">
      <c r="A14" s="19" t="s">
        <v>44</v>
      </c>
      <c r="B14" s="27">
        <f>'2018一般预计完成'!C14</f>
        <v>15358</v>
      </c>
      <c r="C14" s="18">
        <v>15512</v>
      </c>
      <c r="D14" s="39">
        <f t="shared" si="0"/>
        <v>-9.9277978339350481E-3</v>
      </c>
      <c r="E14" s="94" t="s">
        <v>45</v>
      </c>
      <c r="F14" s="40">
        <f>'2018一般预计完成'!G14</f>
        <v>31396</v>
      </c>
      <c r="G14" s="18">
        <v>48897</v>
      </c>
      <c r="H14" s="39">
        <f t="shared" si="1"/>
        <v>-0.35791561854510501</v>
      </c>
    </row>
    <row r="15" spans="1:8" ht="15.95" customHeight="1">
      <c r="A15" s="19" t="s">
        <v>46</v>
      </c>
      <c r="B15" s="27">
        <f>'2018一般预计完成'!C15</f>
        <v>11971</v>
      </c>
      <c r="C15" s="18">
        <v>5885</v>
      </c>
      <c r="D15" s="39">
        <f t="shared" si="0"/>
        <v>1.0341546304163125</v>
      </c>
      <c r="E15" s="94" t="s">
        <v>47</v>
      </c>
      <c r="F15" s="40">
        <f>'2018一般预计完成'!G15</f>
        <v>7711</v>
      </c>
      <c r="G15" s="18">
        <v>9932</v>
      </c>
      <c r="H15" s="39">
        <f t="shared" si="1"/>
        <v>-0.22362062021747886</v>
      </c>
    </row>
    <row r="16" spans="1:8" ht="15.95" customHeight="1">
      <c r="A16" s="19" t="s">
        <v>48</v>
      </c>
      <c r="B16" s="27">
        <f>'2018一般预计完成'!C16</f>
        <v>17130</v>
      </c>
      <c r="C16" s="18">
        <v>17947</v>
      </c>
      <c r="D16" s="39">
        <f t="shared" si="0"/>
        <v>-4.5522928623168202E-2</v>
      </c>
      <c r="E16" s="94" t="s">
        <v>49</v>
      </c>
      <c r="F16" s="40">
        <f>'2018一般预计完成'!G16</f>
        <v>3600</v>
      </c>
      <c r="G16" s="18">
        <v>2551</v>
      </c>
      <c r="H16" s="39">
        <f t="shared" si="1"/>
        <v>0.41121128969031751</v>
      </c>
    </row>
    <row r="17" spans="1:8" ht="15.95" customHeight="1">
      <c r="A17" s="19" t="s">
        <v>50</v>
      </c>
      <c r="B17" s="27">
        <f>'2018一般预计完成'!C17</f>
        <v>12977</v>
      </c>
      <c r="C17" s="18">
        <v>10248</v>
      </c>
      <c r="D17" s="39">
        <f t="shared" si="0"/>
        <v>0.26629586260733795</v>
      </c>
      <c r="E17" s="94" t="s">
        <v>51</v>
      </c>
      <c r="F17" s="40">
        <f>'2018一般预计完成'!G17</f>
        <v>49577</v>
      </c>
      <c r="G17" s="18">
        <v>30159</v>
      </c>
      <c r="H17" s="39">
        <f t="shared" si="1"/>
        <v>0.64385423919891238</v>
      </c>
    </row>
    <row r="18" spans="1:8" ht="15.95" customHeight="1">
      <c r="A18" s="23"/>
      <c r="B18" s="40"/>
      <c r="C18" s="18"/>
      <c r="D18" s="48"/>
      <c r="E18" s="94" t="s">
        <v>52</v>
      </c>
      <c r="F18" s="40"/>
      <c r="G18" s="18"/>
      <c r="H18" s="39"/>
    </row>
    <row r="19" spans="1:8" ht="15.95" customHeight="1">
      <c r="A19" s="23"/>
      <c r="B19" s="40"/>
      <c r="C19" s="18"/>
      <c r="D19" s="48"/>
      <c r="E19" s="94" t="s">
        <v>53</v>
      </c>
      <c r="F19" s="40"/>
      <c r="G19" s="18"/>
      <c r="H19" s="39"/>
    </row>
    <row r="20" spans="1:8" ht="15.95" customHeight="1">
      <c r="A20" s="23"/>
      <c r="B20" s="40"/>
      <c r="C20" s="18"/>
      <c r="D20" s="48"/>
      <c r="E20" s="94" t="s">
        <v>54</v>
      </c>
      <c r="F20" s="40"/>
      <c r="G20" s="18"/>
      <c r="H20" s="39"/>
    </row>
    <row r="21" spans="1:8" ht="15.95" customHeight="1">
      <c r="A21" s="93" t="s">
        <v>55</v>
      </c>
      <c r="B21" s="24">
        <f>SUM(B22:B26)</f>
        <v>28582</v>
      </c>
      <c r="C21" s="24">
        <f>SUM(C22:C26)</f>
        <v>23392</v>
      </c>
      <c r="D21" s="48">
        <f t="shared" si="0"/>
        <v>0.2218707250341998</v>
      </c>
      <c r="E21" s="94" t="s">
        <v>56</v>
      </c>
      <c r="F21" s="40"/>
      <c r="G21" s="18"/>
      <c r="H21" s="39"/>
    </row>
    <row r="22" spans="1:8" ht="15.95" customHeight="1">
      <c r="A22" s="19" t="s">
        <v>57</v>
      </c>
      <c r="B22" s="27">
        <f>'2018一般预计完成'!C22</f>
        <v>28565</v>
      </c>
      <c r="C22" s="18">
        <v>23374</v>
      </c>
      <c r="D22" s="39">
        <f t="shared" si="0"/>
        <v>0.22208436724565761</v>
      </c>
      <c r="E22" s="94" t="s">
        <v>58</v>
      </c>
      <c r="F22" s="40"/>
      <c r="G22" s="18"/>
      <c r="H22" s="39"/>
    </row>
    <row r="23" spans="1:8" ht="15.95" customHeight="1">
      <c r="A23" s="19" t="s">
        <v>59</v>
      </c>
      <c r="B23" s="27"/>
      <c r="C23" s="18"/>
      <c r="D23" s="39"/>
      <c r="E23" s="94" t="s">
        <v>60</v>
      </c>
      <c r="F23" s="40"/>
      <c r="G23" s="18"/>
      <c r="H23" s="39"/>
    </row>
    <row r="24" spans="1:8" ht="15.95" customHeight="1">
      <c r="A24" s="19" t="s">
        <v>61</v>
      </c>
      <c r="B24" s="27"/>
      <c r="C24" s="18"/>
      <c r="D24" s="39"/>
      <c r="E24" s="94" t="s">
        <v>62</v>
      </c>
      <c r="F24" s="40"/>
      <c r="G24" s="40"/>
      <c r="H24" s="40"/>
    </row>
    <row r="25" spans="1:8" ht="15.95" customHeight="1">
      <c r="A25" s="19" t="s">
        <v>63</v>
      </c>
      <c r="B25" s="27"/>
      <c r="C25" s="40"/>
      <c r="D25" s="39"/>
      <c r="E25" s="23" t="s">
        <v>64</v>
      </c>
      <c r="F25" s="40">
        <f>'2018一般预计完成'!G25</f>
        <v>867</v>
      </c>
      <c r="G25" s="40"/>
      <c r="H25" s="40"/>
    </row>
    <row r="26" spans="1:8" ht="15.95" customHeight="1">
      <c r="A26" s="19" t="s">
        <v>65</v>
      </c>
      <c r="B26" s="27">
        <f>'2018一般预计完成'!C26</f>
        <v>17</v>
      </c>
      <c r="C26" s="40">
        <v>18</v>
      </c>
      <c r="D26" s="39">
        <f t="shared" si="0"/>
        <v>-5.555555555555558E-2</v>
      </c>
      <c r="E26" s="23" t="s">
        <v>66</v>
      </c>
      <c r="F26" s="40"/>
      <c r="G26" s="40"/>
      <c r="H26" s="40"/>
    </row>
    <row r="27" spans="1:8" ht="15" customHeight="1">
      <c r="A27" s="107" t="s">
        <v>317</v>
      </c>
      <c r="B27" s="108"/>
      <c r="C27" s="108"/>
      <c r="D27" s="108"/>
      <c r="E27" s="108"/>
      <c r="F27" s="108"/>
      <c r="G27" s="108"/>
      <c r="H27" s="108"/>
    </row>
    <row r="28" spans="1:8">
      <c r="A28" s="109"/>
      <c r="B28" s="109"/>
      <c r="C28" s="109"/>
      <c r="D28" s="109"/>
      <c r="E28" s="109"/>
      <c r="F28" s="109"/>
      <c r="G28" s="109"/>
      <c r="H28" s="109"/>
    </row>
  </sheetData>
  <mergeCells count="3">
    <mergeCell ref="A2:H2"/>
    <mergeCell ref="A3:H3"/>
    <mergeCell ref="A27:H28"/>
  </mergeCells>
  <phoneticPr fontId="49" type="noConversion"/>
  <printOptions horizontalCentered="1"/>
  <pageMargins left="0.74791666666666701" right="0.74791666666666701" top="0.78680555555555598" bottom="0.59027777777777801" header="0.51180555555555596" footer="0.51180555555555596"/>
  <pageSetup paperSize="9" orientation="landscape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opLeftCell="A4" workbookViewId="0">
      <selection activeCell="B6" sqref="B6"/>
    </sheetView>
  </sheetViews>
  <sheetFormatPr defaultColWidth="9" defaultRowHeight="15"/>
  <cols>
    <col min="1" max="1" width="28.125" style="16" customWidth="1"/>
    <col min="2" max="2" width="23.625" style="16" customWidth="1"/>
    <col min="3" max="3" width="34.5" style="16" customWidth="1"/>
    <col min="4" max="4" width="23.625" style="16" customWidth="1"/>
    <col min="5" max="16384" width="9" style="16"/>
  </cols>
  <sheetData>
    <row r="1" spans="1:4" ht="27" customHeight="1">
      <c r="A1" s="87" t="s">
        <v>73</v>
      </c>
    </row>
    <row r="2" spans="1:4" ht="45" customHeight="1">
      <c r="A2" s="104" t="s">
        <v>74</v>
      </c>
      <c r="B2" s="104"/>
      <c r="C2" s="104"/>
      <c r="D2" s="104"/>
    </row>
    <row r="3" spans="1:4" ht="30" customHeight="1">
      <c r="A3" s="105" t="s">
        <v>75</v>
      </c>
      <c r="B3" s="105"/>
      <c r="C3" s="105"/>
      <c r="D3" s="105"/>
    </row>
    <row r="4" spans="1:4" ht="33.950000000000003" customHeight="1">
      <c r="A4" s="18" t="s">
        <v>76</v>
      </c>
      <c r="B4" s="18" t="s">
        <v>77</v>
      </c>
      <c r="C4" s="18" t="s">
        <v>76</v>
      </c>
      <c r="D4" s="18" t="s">
        <v>77</v>
      </c>
    </row>
    <row r="5" spans="1:4" ht="32.1" customHeight="1">
      <c r="A5" s="19" t="s">
        <v>78</v>
      </c>
      <c r="B5" s="18">
        <f>'2018一般预计完成'!C5</f>
        <v>514187</v>
      </c>
      <c r="C5" s="19" t="s">
        <v>79</v>
      </c>
      <c r="D5" s="18">
        <f>'2018一般预计完成'!G5</f>
        <v>248588</v>
      </c>
    </row>
    <row r="6" spans="1:4" ht="32.1" customHeight="1">
      <c r="A6" s="22" t="s">
        <v>80</v>
      </c>
      <c r="B6" s="18">
        <v>16100</v>
      </c>
      <c r="C6" s="22" t="s">
        <v>81</v>
      </c>
      <c r="D6" s="18">
        <f>B12-D5</f>
        <v>281699</v>
      </c>
    </row>
    <row r="7" spans="1:4" ht="32.1" customHeight="1">
      <c r="A7" s="19" t="s">
        <v>82</v>
      </c>
      <c r="B7" s="18"/>
      <c r="C7" s="19" t="s">
        <v>83</v>
      </c>
      <c r="D7" s="18"/>
    </row>
    <row r="8" spans="1:4" ht="32.1" customHeight="1">
      <c r="A8" s="90" t="s">
        <v>84</v>
      </c>
      <c r="B8" s="18"/>
      <c r="C8" s="19"/>
      <c r="D8" s="18"/>
    </row>
    <row r="9" spans="1:4" ht="32.1" customHeight="1">
      <c r="A9" s="23"/>
      <c r="B9" s="18"/>
      <c r="C9" s="19" t="s">
        <v>85</v>
      </c>
      <c r="D9" s="18"/>
    </row>
    <row r="10" spans="1:4" ht="32.1" customHeight="1">
      <c r="A10" s="90" t="s">
        <v>86</v>
      </c>
      <c r="B10" s="18"/>
      <c r="C10" s="23" t="s">
        <v>87</v>
      </c>
      <c r="D10" s="18"/>
    </row>
    <row r="11" spans="1:4" ht="32.1" customHeight="1">
      <c r="A11" s="90" t="s">
        <v>88</v>
      </c>
      <c r="B11" s="18"/>
      <c r="C11" s="22" t="s">
        <v>89</v>
      </c>
      <c r="D11" s="18"/>
    </row>
    <row r="12" spans="1:4" ht="32.1" customHeight="1">
      <c r="A12" s="24" t="s">
        <v>90</v>
      </c>
      <c r="B12" s="45">
        <f>SUM(B5:B11)</f>
        <v>530287</v>
      </c>
      <c r="C12" s="24" t="s">
        <v>91</v>
      </c>
      <c r="D12" s="45">
        <f>SUM(D5:D11)</f>
        <v>530287</v>
      </c>
    </row>
  </sheetData>
  <mergeCells count="2">
    <mergeCell ref="A2:D2"/>
    <mergeCell ref="A3:D3"/>
  </mergeCells>
  <phoneticPr fontId="49" type="noConversion"/>
  <printOptions horizontalCentered="1"/>
  <pageMargins left="0.74791666666666701" right="0.74791666666666701" top="0.78680555555555598" bottom="0.59027777777777801" header="0.51180555555555596" footer="0.51180555555555596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4" workbookViewId="0">
      <selection activeCell="F6" sqref="F6"/>
    </sheetView>
  </sheetViews>
  <sheetFormatPr defaultColWidth="9" defaultRowHeight="13.5"/>
  <cols>
    <col min="1" max="1" width="37.875" customWidth="1"/>
    <col min="2" max="4" width="9.875" customWidth="1"/>
    <col min="5" max="5" width="26.875" customWidth="1"/>
    <col min="6" max="8" width="11.125" customWidth="1"/>
  </cols>
  <sheetData>
    <row r="1" spans="1:8" ht="15">
      <c r="A1" s="87" t="s">
        <v>92</v>
      </c>
      <c r="B1" s="16"/>
      <c r="C1" s="16"/>
      <c r="D1" s="16"/>
      <c r="E1" s="16"/>
      <c r="F1" s="16"/>
      <c r="G1" s="16"/>
      <c r="H1" s="16"/>
    </row>
    <row r="2" spans="1:8" ht="25.5">
      <c r="A2" s="104" t="s">
        <v>93</v>
      </c>
      <c r="B2" s="104"/>
      <c r="C2" s="104"/>
      <c r="D2" s="104"/>
      <c r="E2" s="104"/>
      <c r="F2" s="104"/>
      <c r="G2" s="104"/>
      <c r="H2" s="104"/>
    </row>
    <row r="3" spans="1:8" ht="18" customHeight="1">
      <c r="A3" s="105" t="s">
        <v>75</v>
      </c>
      <c r="B3" s="105"/>
      <c r="C3" s="105"/>
      <c r="D3" s="105"/>
      <c r="E3" s="105"/>
      <c r="F3" s="105"/>
      <c r="G3" s="105"/>
      <c r="H3" s="105"/>
    </row>
    <row r="4" spans="1:8" ht="35.1" customHeight="1">
      <c r="A4" s="92" t="s">
        <v>94</v>
      </c>
      <c r="B4" s="18" t="s">
        <v>22</v>
      </c>
      <c r="C4" s="18" t="s">
        <v>95</v>
      </c>
      <c r="D4" s="92" t="s">
        <v>71</v>
      </c>
      <c r="E4" s="92" t="s">
        <v>96</v>
      </c>
      <c r="F4" s="18" t="s">
        <v>25</v>
      </c>
      <c r="G4" s="18" t="s">
        <v>95</v>
      </c>
      <c r="H4" s="92" t="s">
        <v>71</v>
      </c>
    </row>
    <row r="5" spans="1:8" ht="17.25" customHeight="1">
      <c r="A5" s="24" t="s">
        <v>26</v>
      </c>
      <c r="B5" s="45">
        <f>B6+B21</f>
        <v>514187</v>
      </c>
      <c r="C5" s="25">
        <f>C6+C21</f>
        <v>552750.65</v>
      </c>
      <c r="D5" s="48">
        <f>C5/B5-1</f>
        <v>7.4999270693347109E-2</v>
      </c>
      <c r="E5" s="24" t="s">
        <v>27</v>
      </c>
      <c r="F5" s="45">
        <f>SUM(F6:F26)</f>
        <v>248588</v>
      </c>
      <c r="G5" s="45">
        <f>SUM(G6:G26)</f>
        <v>269746</v>
      </c>
      <c r="H5" s="30">
        <f>G5/F5-1</f>
        <v>8.5112716623489515E-2</v>
      </c>
    </row>
    <row r="6" spans="1:8" ht="17.25" customHeight="1">
      <c r="A6" s="93" t="s">
        <v>28</v>
      </c>
      <c r="B6" s="45">
        <f>SUM(B7:B17)</f>
        <v>485605</v>
      </c>
      <c r="C6" s="25">
        <f>SUM(C7:C17)</f>
        <v>522025</v>
      </c>
      <c r="D6" s="48">
        <f t="shared" ref="D6:D26" si="0">C6/B6-1</f>
        <v>7.499922776742407E-2</v>
      </c>
      <c r="E6" s="94" t="s">
        <v>29</v>
      </c>
      <c r="F6" s="18">
        <f>'2018一般预计完成'!G6</f>
        <v>31332</v>
      </c>
      <c r="G6" s="18">
        <v>29750</v>
      </c>
      <c r="H6" s="34">
        <f t="shared" ref="H6:H17" si="1">G6/F6-1</f>
        <v>-5.0491510277033025E-2</v>
      </c>
    </row>
    <row r="7" spans="1:8" ht="17.25" customHeight="1">
      <c r="A7" s="19" t="s">
        <v>30</v>
      </c>
      <c r="B7" s="18">
        <f>'2018一般预计完成'!C7</f>
        <v>226229</v>
      </c>
      <c r="C7" s="20">
        <v>253705</v>
      </c>
      <c r="D7" s="39">
        <f t="shared" si="0"/>
        <v>0.12145215688527999</v>
      </c>
      <c r="E7" s="94" t="s">
        <v>31</v>
      </c>
      <c r="F7" s="18">
        <f>'2018一般预计完成'!G7</f>
        <v>12162</v>
      </c>
      <c r="G7" s="18">
        <f>12770-12</f>
        <v>12758</v>
      </c>
      <c r="H7" s="34">
        <f t="shared" si="1"/>
        <v>4.9005097845749024E-2</v>
      </c>
    </row>
    <row r="8" spans="1:8" ht="17.25" customHeight="1">
      <c r="A8" s="19" t="s">
        <v>32</v>
      </c>
      <c r="B8" s="18">
        <f>'2018一般预计完成'!C8</f>
        <v>46192</v>
      </c>
      <c r="C8" s="20">
        <v>49900</v>
      </c>
      <c r="D8" s="39">
        <f t="shared" si="0"/>
        <v>8.0273640457221962E-2</v>
      </c>
      <c r="E8" s="94" t="s">
        <v>33</v>
      </c>
      <c r="F8" s="18">
        <f>'2018一般预计完成'!G8</f>
        <v>49307</v>
      </c>
      <c r="G8" s="18">
        <f>50419+20000</f>
        <v>70419</v>
      </c>
      <c r="H8" s="34">
        <f t="shared" si="1"/>
        <v>0.42817449854990164</v>
      </c>
    </row>
    <row r="9" spans="1:8" ht="17.25" customHeight="1">
      <c r="A9" s="19" t="s">
        <v>34</v>
      </c>
      <c r="B9" s="18">
        <f>'2018一般预计完成'!C9</f>
        <v>5228</v>
      </c>
      <c r="C9" s="20">
        <v>0</v>
      </c>
      <c r="D9" s="39">
        <f t="shared" si="0"/>
        <v>-1</v>
      </c>
      <c r="E9" s="94" t="s">
        <v>35</v>
      </c>
      <c r="F9" s="18">
        <f>'2018一般预计完成'!G9</f>
        <v>3170</v>
      </c>
      <c r="G9" s="18">
        <v>3200</v>
      </c>
      <c r="H9" s="34">
        <f t="shared" si="1"/>
        <v>9.4637223974762819E-3</v>
      </c>
    </row>
    <row r="10" spans="1:8" ht="17.25" customHeight="1">
      <c r="A10" s="19" t="s">
        <v>36</v>
      </c>
      <c r="B10" s="18">
        <f>'2018一般预计完成'!C10</f>
        <v>80358</v>
      </c>
      <c r="C10" s="20">
        <v>81162</v>
      </c>
      <c r="D10" s="39">
        <f t="shared" si="0"/>
        <v>1.0005226610916074E-2</v>
      </c>
      <c r="E10" s="94" t="s">
        <v>97</v>
      </c>
      <c r="F10" s="18">
        <f>'2018一般预计完成'!G10</f>
        <v>650</v>
      </c>
      <c r="G10" s="18">
        <v>700</v>
      </c>
      <c r="H10" s="34">
        <f t="shared" si="1"/>
        <v>7.6923076923076872E-2</v>
      </c>
    </row>
    <row r="11" spans="1:8" ht="17.25" customHeight="1">
      <c r="A11" s="19" t="s">
        <v>38</v>
      </c>
      <c r="B11" s="18">
        <f>'2018一般预计完成'!C11</f>
        <v>15082</v>
      </c>
      <c r="C11" s="20">
        <v>16518</v>
      </c>
      <c r="D11" s="39">
        <f t="shared" si="0"/>
        <v>9.5212836493833608E-2</v>
      </c>
      <c r="E11" s="94" t="s">
        <v>39</v>
      </c>
      <c r="F11" s="18">
        <f>'2018一般预计完成'!G11</f>
        <v>40900</v>
      </c>
      <c r="G11" s="18">
        <v>42646</v>
      </c>
      <c r="H11" s="34">
        <f t="shared" si="1"/>
        <v>4.2689486552567324E-2</v>
      </c>
    </row>
    <row r="12" spans="1:8" ht="17.25" customHeight="1">
      <c r="A12" s="19" t="s">
        <v>40</v>
      </c>
      <c r="B12" s="18">
        <f>'2018一般预计完成'!C12</f>
        <v>40391</v>
      </c>
      <c r="C12" s="20">
        <f>B12*1.075</f>
        <v>43420.324999999997</v>
      </c>
      <c r="D12" s="39">
        <f t="shared" si="0"/>
        <v>7.4999999999999956E-2</v>
      </c>
      <c r="E12" s="94" t="s">
        <v>98</v>
      </c>
      <c r="F12" s="18">
        <f>'2018一般预计完成'!G12</f>
        <v>15085</v>
      </c>
      <c r="G12" s="18">
        <v>15854</v>
      </c>
      <c r="H12" s="34">
        <f t="shared" si="1"/>
        <v>5.097779250911505E-2</v>
      </c>
    </row>
    <row r="13" spans="1:8" ht="17.25" customHeight="1">
      <c r="A13" s="19" t="s">
        <v>42</v>
      </c>
      <c r="B13" s="18">
        <f>'2018一般预计完成'!C13</f>
        <v>14689</v>
      </c>
      <c r="C13" s="20">
        <v>15680</v>
      </c>
      <c r="D13" s="39">
        <f t="shared" si="0"/>
        <v>6.7465450336986921E-2</v>
      </c>
      <c r="E13" s="94" t="s">
        <v>43</v>
      </c>
      <c r="F13" s="18">
        <f>'2018一般预计完成'!G13</f>
        <v>2831</v>
      </c>
      <c r="G13" s="18">
        <v>3500</v>
      </c>
      <c r="H13" s="34">
        <f t="shared" si="1"/>
        <v>0.23631225715294946</v>
      </c>
    </row>
    <row r="14" spans="1:8" ht="17.25" customHeight="1">
      <c r="A14" s="19" t="s">
        <v>44</v>
      </c>
      <c r="B14" s="18">
        <f>'2018一般预计完成'!C14</f>
        <v>15358</v>
      </c>
      <c r="C14" s="20">
        <f t="shared" ref="C14:C15" si="2">B14*1.075</f>
        <v>16509.849999999999</v>
      </c>
      <c r="D14" s="39">
        <f t="shared" si="0"/>
        <v>7.4999999999999956E-2</v>
      </c>
      <c r="E14" s="94" t="s">
        <v>45</v>
      </c>
      <c r="F14" s="18">
        <f>'2018一般预计完成'!G14</f>
        <v>31396</v>
      </c>
      <c r="G14" s="18">
        <f>20637</f>
        <v>20637</v>
      </c>
      <c r="H14" s="34">
        <f t="shared" si="1"/>
        <v>-0.34268696649254682</v>
      </c>
    </row>
    <row r="15" spans="1:8" ht="17.25" customHeight="1">
      <c r="A15" s="19" t="s">
        <v>46</v>
      </c>
      <c r="B15" s="18">
        <f>'2018一般预计完成'!C15</f>
        <v>11971</v>
      </c>
      <c r="C15" s="20">
        <f t="shared" si="2"/>
        <v>12868.824999999999</v>
      </c>
      <c r="D15" s="39">
        <f t="shared" si="0"/>
        <v>7.4999999999999956E-2</v>
      </c>
      <c r="E15" s="94" t="s">
        <v>47</v>
      </c>
      <c r="F15" s="18">
        <f>'2018一般预计完成'!G15</f>
        <v>7711</v>
      </c>
      <c r="G15" s="18">
        <v>17711</v>
      </c>
      <c r="H15" s="34">
        <f t="shared" si="1"/>
        <v>1.2968486577616392</v>
      </c>
    </row>
    <row r="16" spans="1:8" ht="17.25" customHeight="1">
      <c r="A16" s="19" t="s">
        <v>48</v>
      </c>
      <c r="B16" s="18">
        <f>'2018一般预计完成'!C16</f>
        <v>17130</v>
      </c>
      <c r="C16" s="20">
        <v>17986</v>
      </c>
      <c r="D16" s="39">
        <f t="shared" si="0"/>
        <v>4.9970811441914842E-2</v>
      </c>
      <c r="E16" s="94" t="s">
        <v>49</v>
      </c>
      <c r="F16" s="18">
        <f>'2018一般预计完成'!G16</f>
        <v>3600</v>
      </c>
      <c r="G16" s="18">
        <v>3600</v>
      </c>
      <c r="H16" s="34">
        <f t="shared" si="1"/>
        <v>0</v>
      </c>
    </row>
    <row r="17" spans="1:8" ht="17.25" customHeight="1">
      <c r="A17" s="19" t="s">
        <v>99</v>
      </c>
      <c r="B17" s="18">
        <f>'2018一般预计完成'!C17</f>
        <v>12977</v>
      </c>
      <c r="C17" s="20">
        <v>14275</v>
      </c>
      <c r="D17" s="39">
        <f t="shared" si="0"/>
        <v>0.10002311782384221</v>
      </c>
      <c r="E17" s="94" t="s">
        <v>51</v>
      </c>
      <c r="F17" s="18">
        <f>'2018一般预计完成'!G17</f>
        <v>49577</v>
      </c>
      <c r="G17" s="18">
        <f>37994+977+10000-867</f>
        <v>48104</v>
      </c>
      <c r="H17" s="34">
        <f t="shared" si="1"/>
        <v>-2.971135808943659E-2</v>
      </c>
    </row>
    <row r="18" spans="1:8" ht="17.25" customHeight="1">
      <c r="A18" s="23"/>
      <c r="B18" s="18"/>
      <c r="C18" s="20"/>
      <c r="D18" s="39"/>
      <c r="E18" s="94" t="s">
        <v>52</v>
      </c>
      <c r="F18" s="18"/>
      <c r="G18" s="18"/>
      <c r="H18" s="34"/>
    </row>
    <row r="19" spans="1:8" ht="17.25" customHeight="1">
      <c r="A19" s="23"/>
      <c r="B19" s="18"/>
      <c r="C19" s="20"/>
      <c r="D19" s="39"/>
      <c r="E19" s="94" t="s">
        <v>53</v>
      </c>
      <c r="F19" s="18"/>
      <c r="G19" s="18"/>
      <c r="H19" s="34"/>
    </row>
    <row r="20" spans="1:8" ht="17.25" customHeight="1">
      <c r="A20" s="23"/>
      <c r="B20" s="18"/>
      <c r="C20" s="20"/>
      <c r="D20" s="39"/>
      <c r="E20" s="94" t="s">
        <v>54</v>
      </c>
      <c r="F20" s="18"/>
      <c r="G20" s="18"/>
      <c r="H20" s="34"/>
    </row>
    <row r="21" spans="1:8" ht="17.25" customHeight="1">
      <c r="A21" s="93" t="s">
        <v>55</v>
      </c>
      <c r="B21" s="45">
        <f>SUM(B22:B26)</f>
        <v>28582</v>
      </c>
      <c r="C21" s="25">
        <f>B21*1.075</f>
        <v>30725.649999999998</v>
      </c>
      <c r="D21" s="48">
        <f t="shared" si="0"/>
        <v>7.4999999999999956E-2</v>
      </c>
      <c r="E21" s="94" t="s">
        <v>100</v>
      </c>
      <c r="F21" s="18"/>
      <c r="G21" s="18"/>
      <c r="H21" s="34"/>
    </row>
    <row r="22" spans="1:8" ht="17.25" customHeight="1">
      <c r="A22" s="19" t="s">
        <v>57</v>
      </c>
      <c r="B22" s="18">
        <f>'2018一般预计完成'!C22</f>
        <v>28565</v>
      </c>
      <c r="C22" s="20">
        <v>29354</v>
      </c>
      <c r="D22" s="39">
        <f t="shared" si="0"/>
        <v>2.762121477332391E-2</v>
      </c>
      <c r="E22" s="94" t="s">
        <v>58</v>
      </c>
      <c r="F22" s="18"/>
      <c r="G22" s="18"/>
      <c r="H22" s="34"/>
    </row>
    <row r="23" spans="1:8" ht="17.25" customHeight="1">
      <c r="A23" s="19" t="s">
        <v>59</v>
      </c>
      <c r="B23" s="18"/>
      <c r="C23" s="20"/>
      <c r="D23" s="48"/>
      <c r="E23" s="94" t="s">
        <v>60</v>
      </c>
      <c r="F23" s="18"/>
      <c r="G23" s="18"/>
      <c r="H23" s="34"/>
    </row>
    <row r="24" spans="1:8" ht="17.25" customHeight="1">
      <c r="A24" s="19" t="s">
        <v>61</v>
      </c>
      <c r="B24" s="18"/>
      <c r="C24" s="20"/>
      <c r="D24" s="48"/>
      <c r="E24" s="94" t="s">
        <v>62</v>
      </c>
      <c r="F24" s="18"/>
      <c r="G24" s="18"/>
      <c r="H24" s="34"/>
    </row>
    <row r="25" spans="1:8" ht="17.25" customHeight="1">
      <c r="A25" s="19" t="s">
        <v>63</v>
      </c>
      <c r="B25" s="18"/>
      <c r="C25" s="20"/>
      <c r="D25" s="48"/>
      <c r="E25" s="23" t="s">
        <v>64</v>
      </c>
      <c r="F25" s="18">
        <v>867</v>
      </c>
      <c r="G25" s="40">
        <v>867</v>
      </c>
      <c r="H25" s="40"/>
    </row>
    <row r="26" spans="1:8" ht="17.25" customHeight="1">
      <c r="A26" s="19" t="s">
        <v>65</v>
      </c>
      <c r="B26" s="18">
        <f>'2018一般预计完成'!C26</f>
        <v>17</v>
      </c>
      <c r="C26" s="20">
        <v>18</v>
      </c>
      <c r="D26" s="39">
        <f t="shared" si="0"/>
        <v>5.8823529411764719E-2</v>
      </c>
      <c r="E26" s="23" t="s">
        <v>66</v>
      </c>
      <c r="F26" s="18"/>
      <c r="G26" s="40"/>
      <c r="H26" s="40"/>
    </row>
  </sheetData>
  <mergeCells count="2">
    <mergeCell ref="A2:H2"/>
    <mergeCell ref="A3:H3"/>
  </mergeCells>
  <phoneticPr fontId="49" type="noConversion"/>
  <printOptions horizontalCentered="1"/>
  <pageMargins left="0.74791666666666701" right="0.74791666666666701" top="0.78680555555555598" bottom="0.59027777777777801" header="0.51180555555555596" footer="0.51180555555555596"/>
  <pageSetup paperSize="9" orientation="landscape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topLeftCell="A4" workbookViewId="0">
      <selection activeCell="D10" sqref="D10"/>
    </sheetView>
  </sheetViews>
  <sheetFormatPr defaultColWidth="9" defaultRowHeight="15"/>
  <cols>
    <col min="1" max="1" width="30.875" style="16" customWidth="1"/>
    <col min="2" max="2" width="21.5" style="16" customWidth="1"/>
    <col min="3" max="3" width="37" style="16" customWidth="1"/>
    <col min="4" max="4" width="23.875" style="16" customWidth="1"/>
    <col min="5" max="16384" width="9" style="16"/>
  </cols>
  <sheetData>
    <row r="1" spans="1:4">
      <c r="A1" s="87" t="s">
        <v>101</v>
      </c>
    </row>
    <row r="2" spans="1:4" ht="41.1" customHeight="1">
      <c r="A2" s="104" t="s">
        <v>102</v>
      </c>
      <c r="B2" s="104"/>
      <c r="C2" s="104"/>
      <c r="D2" s="104"/>
    </row>
    <row r="3" spans="1:4" ht="27" customHeight="1">
      <c r="A3" s="105" t="s">
        <v>75</v>
      </c>
      <c r="B3" s="105"/>
      <c r="C3" s="105"/>
      <c r="D3" s="105"/>
    </row>
    <row r="4" spans="1:4" ht="33.950000000000003" customHeight="1">
      <c r="A4" s="88" t="s">
        <v>103</v>
      </c>
      <c r="B4" s="88" t="s">
        <v>77</v>
      </c>
      <c r="C4" s="88" t="s">
        <v>103</v>
      </c>
      <c r="D4" s="88" t="s">
        <v>104</v>
      </c>
    </row>
    <row r="5" spans="1:4" ht="33.950000000000003" customHeight="1">
      <c r="A5" s="19" t="s">
        <v>78</v>
      </c>
      <c r="B5" s="20">
        <f>'2019一般收支'!C5</f>
        <v>552750.65</v>
      </c>
      <c r="C5" s="19" t="s">
        <v>79</v>
      </c>
      <c r="D5" s="89">
        <f>'2019一般收支'!G5</f>
        <v>269746</v>
      </c>
    </row>
    <row r="6" spans="1:4" ht="33.950000000000003" customHeight="1">
      <c r="A6" s="22" t="s">
        <v>80</v>
      </c>
      <c r="B6" s="18">
        <v>34500</v>
      </c>
      <c r="C6" s="22" t="s">
        <v>81</v>
      </c>
      <c r="D6" s="20">
        <f>B12-D5</f>
        <v>317504.65000000002</v>
      </c>
    </row>
    <row r="7" spans="1:4" ht="33.950000000000003" customHeight="1">
      <c r="A7" s="19" t="s">
        <v>82</v>
      </c>
      <c r="B7" s="18"/>
      <c r="C7" s="19" t="s">
        <v>83</v>
      </c>
      <c r="D7" s="88"/>
    </row>
    <row r="8" spans="1:4" ht="33.950000000000003" customHeight="1">
      <c r="A8" s="90" t="s">
        <v>84</v>
      </c>
      <c r="B8" s="18"/>
      <c r="C8" s="19"/>
      <c r="D8" s="88"/>
    </row>
    <row r="9" spans="1:4" ht="33.950000000000003" customHeight="1">
      <c r="A9" s="23"/>
      <c r="B9" s="18"/>
      <c r="C9" s="19" t="s">
        <v>85</v>
      </c>
      <c r="D9" s="88"/>
    </row>
    <row r="10" spans="1:4" ht="33.950000000000003" customHeight="1">
      <c r="A10" s="90" t="s">
        <v>86</v>
      </c>
      <c r="B10" s="18"/>
      <c r="C10" s="23" t="s">
        <v>87</v>
      </c>
      <c r="D10" s="88"/>
    </row>
    <row r="11" spans="1:4" ht="33.950000000000003" customHeight="1">
      <c r="A11" s="90" t="s">
        <v>88</v>
      </c>
      <c r="B11" s="18"/>
      <c r="C11" s="22" t="s">
        <v>89</v>
      </c>
      <c r="D11" s="88"/>
    </row>
    <row r="12" spans="1:4" ht="33.950000000000003" customHeight="1">
      <c r="A12" s="91" t="s">
        <v>90</v>
      </c>
      <c r="B12" s="25">
        <f>SUM(B5:B11)</f>
        <v>587250.65</v>
      </c>
      <c r="C12" s="91" t="s">
        <v>91</v>
      </c>
      <c r="D12" s="25">
        <f>SUM(D5:D11)</f>
        <v>587250.65</v>
      </c>
    </row>
  </sheetData>
  <mergeCells count="2">
    <mergeCell ref="A2:D2"/>
    <mergeCell ref="A3:D3"/>
  </mergeCells>
  <phoneticPr fontId="49" type="noConversion"/>
  <printOptions horizontalCentered="1"/>
  <pageMargins left="0.74791666666666701" right="0.74791666666666701" top="0.78680555555555598" bottom="0.59027777777777801" header="0.51180555555555596" footer="0.51180555555555596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pane xSplit="1" ySplit="6" topLeftCell="D7" activePane="bottomRight" state="frozen"/>
      <selection pane="topRight"/>
      <selection pane="bottomLeft"/>
      <selection pane="bottomRight" activeCell="J57" sqref="J57:J72"/>
    </sheetView>
  </sheetViews>
  <sheetFormatPr defaultColWidth="9" defaultRowHeight="15"/>
  <cols>
    <col min="1" max="1" width="38.5" style="64" customWidth="1"/>
    <col min="2" max="2" width="7.5" style="64" customWidth="1"/>
    <col min="3" max="3" width="11.375" style="64" customWidth="1"/>
    <col min="4" max="4" width="9" style="64"/>
    <col min="5" max="5" width="6.625" style="64" customWidth="1"/>
    <col min="6" max="6" width="9" style="64"/>
    <col min="7" max="7" width="8" style="64" customWidth="1"/>
    <col min="8" max="16384" width="9" style="64"/>
  </cols>
  <sheetData>
    <row r="1" spans="1:11">
      <c r="A1" s="77" t="s">
        <v>105</v>
      </c>
    </row>
    <row r="2" spans="1:11" ht="23.25" customHeight="1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>
      <c r="A3" s="111" t="s">
        <v>75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7.25" customHeight="1">
      <c r="A4" s="112" t="s">
        <v>107</v>
      </c>
      <c r="B4" s="112" t="s">
        <v>108</v>
      </c>
      <c r="C4" s="112"/>
      <c r="D4" s="112"/>
      <c r="E4" s="112"/>
      <c r="F4" s="112"/>
      <c r="G4" s="112"/>
      <c r="H4" s="112" t="s">
        <v>109</v>
      </c>
      <c r="I4" s="112"/>
      <c r="J4" s="112"/>
      <c r="K4" s="112"/>
    </row>
    <row r="5" spans="1:11" ht="49.5" customHeight="1">
      <c r="A5" s="112"/>
      <c r="B5" s="78" t="s">
        <v>110</v>
      </c>
      <c r="C5" s="78" t="s">
        <v>111</v>
      </c>
      <c r="D5" s="78" t="s">
        <v>112</v>
      </c>
      <c r="E5" s="78" t="s">
        <v>113</v>
      </c>
      <c r="F5" s="78" t="s">
        <v>114</v>
      </c>
      <c r="G5" s="78" t="s">
        <v>115</v>
      </c>
      <c r="H5" s="78" t="s">
        <v>110</v>
      </c>
      <c r="I5" s="78" t="s">
        <v>116</v>
      </c>
      <c r="J5" s="78" t="s">
        <v>117</v>
      </c>
      <c r="K5" s="78" t="s">
        <v>118</v>
      </c>
    </row>
    <row r="6" spans="1:11">
      <c r="A6" s="79" t="s">
        <v>119</v>
      </c>
      <c r="B6" s="80">
        <f>SUM(B7:B72)</f>
        <v>95997.438433000003</v>
      </c>
      <c r="C6" s="80">
        <f t="shared" ref="C6:K6" si="0">SUM(C7:C72)</f>
        <v>88722.138433</v>
      </c>
      <c r="D6" s="80">
        <f t="shared" si="0"/>
        <v>0</v>
      </c>
      <c r="E6" s="80">
        <f t="shared" si="0"/>
        <v>0</v>
      </c>
      <c r="F6" s="81">
        <f t="shared" si="0"/>
        <v>5820.3000000000011</v>
      </c>
      <c r="G6" s="80">
        <f t="shared" si="0"/>
        <v>1455</v>
      </c>
      <c r="H6" s="80">
        <f t="shared" si="0"/>
        <v>95997.438433000003</v>
      </c>
      <c r="I6" s="80">
        <f t="shared" si="0"/>
        <v>92470.028432999999</v>
      </c>
      <c r="J6" s="80">
        <f t="shared" si="0"/>
        <v>3527.4099999999989</v>
      </c>
      <c r="K6" s="80">
        <f t="shared" si="0"/>
        <v>0</v>
      </c>
    </row>
    <row r="7" spans="1:11">
      <c r="A7" s="82" t="s">
        <v>120</v>
      </c>
      <c r="B7" s="80">
        <f>H7</f>
        <v>11621.58</v>
      </c>
      <c r="C7" s="80">
        <f>B7-F7-G7</f>
        <v>11621.58</v>
      </c>
      <c r="D7" s="78"/>
      <c r="E7" s="78"/>
      <c r="F7" s="81"/>
      <c r="G7" s="78"/>
      <c r="H7" s="80">
        <f>SUM(I7:K7)</f>
        <v>11621.58</v>
      </c>
      <c r="I7" s="80">
        <v>11398</v>
      </c>
      <c r="J7" s="86">
        <v>223.58</v>
      </c>
      <c r="K7" s="78"/>
    </row>
    <row r="8" spans="1:11">
      <c r="A8" s="82" t="s">
        <v>121</v>
      </c>
      <c r="B8" s="80">
        <f t="shared" ref="B8:B71" si="1">H8</f>
        <v>13</v>
      </c>
      <c r="C8" s="80">
        <f t="shared" ref="C8:C71" si="2">B8-F8-G8</f>
        <v>13</v>
      </c>
      <c r="D8" s="78"/>
      <c r="E8" s="78"/>
      <c r="F8" s="81"/>
      <c r="G8" s="78"/>
      <c r="H8" s="80">
        <f t="shared" ref="H8:H71" si="3">SUM(I8:K8)</f>
        <v>13</v>
      </c>
      <c r="I8" s="80">
        <v>13</v>
      </c>
      <c r="J8" s="86"/>
      <c r="K8" s="78"/>
    </row>
    <row r="9" spans="1:11">
      <c r="A9" s="82" t="s">
        <v>122</v>
      </c>
      <c r="B9" s="80">
        <f t="shared" si="1"/>
        <v>112</v>
      </c>
      <c r="C9" s="80">
        <f t="shared" si="2"/>
        <v>112</v>
      </c>
      <c r="D9" s="78"/>
      <c r="E9" s="78"/>
      <c r="F9" s="81"/>
      <c r="G9" s="78"/>
      <c r="H9" s="80">
        <f t="shared" si="3"/>
        <v>112</v>
      </c>
      <c r="I9" s="80">
        <v>26</v>
      </c>
      <c r="J9" s="86">
        <v>86</v>
      </c>
      <c r="K9" s="78"/>
    </row>
    <row r="10" spans="1:11">
      <c r="A10" s="82" t="s">
        <v>123</v>
      </c>
      <c r="B10" s="80">
        <f t="shared" si="1"/>
        <v>284.5</v>
      </c>
      <c r="C10" s="80">
        <f t="shared" si="2"/>
        <v>284.5</v>
      </c>
      <c r="D10" s="78"/>
      <c r="E10" s="78"/>
      <c r="F10" s="81"/>
      <c r="G10" s="78"/>
      <c r="H10" s="80">
        <f t="shared" si="3"/>
        <v>284.5</v>
      </c>
      <c r="I10" s="80">
        <v>19.5</v>
      </c>
      <c r="J10" s="86">
        <v>265</v>
      </c>
      <c r="K10" s="78"/>
    </row>
    <row r="11" spans="1:11">
      <c r="A11" s="82" t="s">
        <v>124</v>
      </c>
      <c r="B11" s="80">
        <f t="shared" si="1"/>
        <v>126.19999999999999</v>
      </c>
      <c r="C11" s="80">
        <f t="shared" si="2"/>
        <v>126.19999999999999</v>
      </c>
      <c r="D11" s="78"/>
      <c r="E11" s="78"/>
      <c r="F11" s="81"/>
      <c r="G11" s="78"/>
      <c r="H11" s="80">
        <f t="shared" si="3"/>
        <v>126.19999999999999</v>
      </c>
      <c r="I11" s="80">
        <v>15.6</v>
      </c>
      <c r="J11" s="86">
        <v>110.6</v>
      </c>
      <c r="K11" s="78"/>
    </row>
    <row r="12" spans="1:11">
      <c r="A12" s="82" t="s">
        <v>125</v>
      </c>
      <c r="B12" s="80">
        <f t="shared" si="1"/>
        <v>125.6</v>
      </c>
      <c r="C12" s="80">
        <f t="shared" si="2"/>
        <v>125.6</v>
      </c>
      <c r="D12" s="78"/>
      <c r="E12" s="78"/>
      <c r="F12" s="81"/>
      <c r="G12" s="78"/>
      <c r="H12" s="80">
        <f t="shared" si="3"/>
        <v>125.6</v>
      </c>
      <c r="I12" s="80">
        <v>80.599999999999994</v>
      </c>
      <c r="J12" s="86">
        <v>45</v>
      </c>
      <c r="K12" s="78"/>
    </row>
    <row r="13" spans="1:11">
      <c r="A13" s="82" t="s">
        <v>126</v>
      </c>
      <c r="B13" s="80">
        <f t="shared" si="1"/>
        <v>43.3</v>
      </c>
      <c r="C13" s="80">
        <f t="shared" si="2"/>
        <v>43.3</v>
      </c>
      <c r="D13" s="78"/>
      <c r="E13" s="78"/>
      <c r="F13" s="81"/>
      <c r="G13" s="78"/>
      <c r="H13" s="80">
        <f t="shared" si="3"/>
        <v>43.3</v>
      </c>
      <c r="I13" s="80">
        <v>27.3</v>
      </c>
      <c r="J13" s="86">
        <v>16</v>
      </c>
      <c r="K13" s="78"/>
    </row>
    <row r="14" spans="1:11">
      <c r="A14" s="82" t="s">
        <v>127</v>
      </c>
      <c r="B14" s="80">
        <f t="shared" si="1"/>
        <v>92.2</v>
      </c>
      <c r="C14" s="80">
        <f t="shared" si="2"/>
        <v>92.2</v>
      </c>
      <c r="D14" s="78"/>
      <c r="E14" s="78"/>
      <c r="F14" s="81"/>
      <c r="G14" s="78"/>
      <c r="H14" s="80">
        <f t="shared" si="3"/>
        <v>92.2</v>
      </c>
      <c r="I14" s="80">
        <v>92.2</v>
      </c>
      <c r="J14" s="86"/>
      <c r="K14" s="78"/>
    </row>
    <row r="15" spans="1:11">
      <c r="A15" s="82" t="s">
        <v>128</v>
      </c>
      <c r="B15" s="80">
        <f t="shared" si="1"/>
        <v>33.799999999999997</v>
      </c>
      <c r="C15" s="80">
        <f t="shared" si="2"/>
        <v>33.799999999999997</v>
      </c>
      <c r="D15" s="78"/>
      <c r="E15" s="78"/>
      <c r="F15" s="81"/>
      <c r="G15" s="78"/>
      <c r="H15" s="80">
        <f t="shared" si="3"/>
        <v>33.799999999999997</v>
      </c>
      <c r="I15" s="80">
        <v>33.799999999999997</v>
      </c>
      <c r="J15" s="86"/>
      <c r="K15" s="78"/>
    </row>
    <row r="16" spans="1:11">
      <c r="A16" s="82" t="s">
        <v>129</v>
      </c>
      <c r="B16" s="80">
        <f t="shared" si="1"/>
        <v>24.3</v>
      </c>
      <c r="C16" s="80">
        <f t="shared" si="2"/>
        <v>24.3</v>
      </c>
      <c r="D16" s="78"/>
      <c r="E16" s="78"/>
      <c r="F16" s="81"/>
      <c r="G16" s="78"/>
      <c r="H16" s="80">
        <f t="shared" si="3"/>
        <v>24.3</v>
      </c>
      <c r="I16" s="80">
        <v>14.3</v>
      </c>
      <c r="J16" s="86">
        <v>10</v>
      </c>
      <c r="K16" s="78"/>
    </row>
    <row r="17" spans="1:11">
      <c r="A17" s="82" t="s">
        <v>130</v>
      </c>
      <c r="B17" s="80">
        <f t="shared" si="1"/>
        <v>138.60000000000002</v>
      </c>
      <c r="C17" s="80">
        <f t="shared" si="2"/>
        <v>138.60000000000002</v>
      </c>
      <c r="D17" s="78"/>
      <c r="E17" s="78"/>
      <c r="F17" s="81"/>
      <c r="G17" s="78"/>
      <c r="H17" s="80">
        <f t="shared" si="3"/>
        <v>138.60000000000002</v>
      </c>
      <c r="I17" s="80">
        <v>114.60000000000001</v>
      </c>
      <c r="J17" s="86">
        <v>24</v>
      </c>
      <c r="K17" s="78"/>
    </row>
    <row r="18" spans="1:11">
      <c r="A18" s="82" t="s">
        <v>131</v>
      </c>
      <c r="B18" s="80">
        <f t="shared" si="1"/>
        <v>29.3</v>
      </c>
      <c r="C18" s="80">
        <f t="shared" si="2"/>
        <v>29.3</v>
      </c>
      <c r="D18" s="78"/>
      <c r="E18" s="78"/>
      <c r="F18" s="81"/>
      <c r="G18" s="78"/>
      <c r="H18" s="80">
        <f t="shared" si="3"/>
        <v>29.3</v>
      </c>
      <c r="I18" s="80">
        <v>14.3</v>
      </c>
      <c r="J18" s="86">
        <v>15</v>
      </c>
      <c r="K18" s="78"/>
    </row>
    <row r="19" spans="1:11">
      <c r="A19" s="82" t="s">
        <v>132</v>
      </c>
      <c r="B19" s="80">
        <f t="shared" si="1"/>
        <v>172.22</v>
      </c>
      <c r="C19" s="80">
        <f t="shared" si="2"/>
        <v>172.22</v>
      </c>
      <c r="D19" s="78"/>
      <c r="E19" s="78"/>
      <c r="F19" s="81"/>
      <c r="G19" s="78"/>
      <c r="H19" s="80">
        <f t="shared" si="3"/>
        <v>172.22</v>
      </c>
      <c r="I19" s="80">
        <v>112.22</v>
      </c>
      <c r="J19" s="86">
        <v>60</v>
      </c>
      <c r="K19" s="78"/>
    </row>
    <row r="20" spans="1:11">
      <c r="A20" s="82" t="s">
        <v>133</v>
      </c>
      <c r="B20" s="80">
        <f t="shared" si="1"/>
        <v>303.15999999999997</v>
      </c>
      <c r="C20" s="80">
        <f t="shared" si="2"/>
        <v>303.15999999999997</v>
      </c>
      <c r="D20" s="78"/>
      <c r="E20" s="78"/>
      <c r="F20" s="81"/>
      <c r="G20" s="78"/>
      <c r="H20" s="80">
        <f t="shared" si="3"/>
        <v>303.15999999999997</v>
      </c>
      <c r="I20" s="80">
        <v>248.64</v>
      </c>
      <c r="J20" s="86">
        <v>54.52</v>
      </c>
      <c r="K20" s="78"/>
    </row>
    <row r="21" spans="1:11">
      <c r="A21" s="82" t="s">
        <v>134</v>
      </c>
      <c r="B21" s="80">
        <f t="shared" si="1"/>
        <v>302.76000000000005</v>
      </c>
      <c r="C21" s="80">
        <f t="shared" si="2"/>
        <v>302.76000000000005</v>
      </c>
      <c r="D21" s="78"/>
      <c r="E21" s="78"/>
      <c r="F21" s="81"/>
      <c r="G21" s="78"/>
      <c r="H21" s="80">
        <f t="shared" si="3"/>
        <v>302.76000000000005</v>
      </c>
      <c r="I21" s="80">
        <v>296.26000000000005</v>
      </c>
      <c r="J21" s="86">
        <v>6.5</v>
      </c>
      <c r="K21" s="78"/>
    </row>
    <row r="22" spans="1:11">
      <c r="A22" s="82" t="s">
        <v>135</v>
      </c>
      <c r="B22" s="80">
        <f t="shared" si="1"/>
        <v>508</v>
      </c>
      <c r="C22" s="80">
        <f t="shared" si="2"/>
        <v>508</v>
      </c>
      <c r="D22" s="83"/>
      <c r="E22" s="83"/>
      <c r="F22" s="84"/>
      <c r="G22" s="83"/>
      <c r="H22" s="80">
        <f t="shared" si="3"/>
        <v>508</v>
      </c>
      <c r="I22" s="86">
        <v>428</v>
      </c>
      <c r="J22" s="86">
        <v>80</v>
      </c>
      <c r="K22" s="83"/>
    </row>
    <row r="23" spans="1:11">
      <c r="A23" s="82" t="s">
        <v>136</v>
      </c>
      <c r="B23" s="80">
        <f t="shared" si="1"/>
        <v>3974.04</v>
      </c>
      <c r="C23" s="80">
        <f t="shared" si="2"/>
        <v>3974.04</v>
      </c>
      <c r="D23" s="83"/>
      <c r="E23" s="83"/>
      <c r="F23" s="84"/>
      <c r="G23" s="83"/>
      <c r="H23" s="80">
        <f t="shared" si="3"/>
        <v>3974.04</v>
      </c>
      <c r="I23" s="86">
        <v>3829.53</v>
      </c>
      <c r="J23" s="86">
        <v>144.51</v>
      </c>
      <c r="K23" s="83"/>
    </row>
    <row r="24" spans="1:11">
      <c r="A24" s="82" t="s">
        <v>137</v>
      </c>
      <c r="B24" s="80">
        <f t="shared" si="1"/>
        <v>2814.7200000000003</v>
      </c>
      <c r="C24" s="80">
        <f t="shared" si="2"/>
        <v>2814.7200000000003</v>
      </c>
      <c r="D24" s="83"/>
      <c r="E24" s="83"/>
      <c r="F24" s="84"/>
      <c r="G24" s="83"/>
      <c r="H24" s="80">
        <f t="shared" si="3"/>
        <v>2814.7200000000003</v>
      </c>
      <c r="I24" s="86">
        <v>2725.92</v>
      </c>
      <c r="J24" s="86">
        <v>88.8</v>
      </c>
      <c r="K24" s="83"/>
    </row>
    <row r="25" spans="1:11">
      <c r="A25" s="82" t="s">
        <v>138</v>
      </c>
      <c r="B25" s="80">
        <f t="shared" si="1"/>
        <v>232.95</v>
      </c>
      <c r="C25" s="80">
        <f t="shared" si="2"/>
        <v>232.95</v>
      </c>
      <c r="D25" s="83"/>
      <c r="E25" s="83"/>
      <c r="F25" s="84"/>
      <c r="G25" s="83"/>
      <c r="H25" s="80">
        <f t="shared" si="3"/>
        <v>232.95</v>
      </c>
      <c r="I25" s="86">
        <v>227.04999999999998</v>
      </c>
      <c r="J25" s="86">
        <v>5.9</v>
      </c>
      <c r="K25" s="83"/>
    </row>
    <row r="26" spans="1:11">
      <c r="A26" s="82" t="s">
        <v>139</v>
      </c>
      <c r="B26" s="80">
        <f t="shared" si="1"/>
        <v>2864.7012000000004</v>
      </c>
      <c r="C26" s="80">
        <f t="shared" si="2"/>
        <v>2844.5712000000003</v>
      </c>
      <c r="D26" s="83"/>
      <c r="E26" s="83"/>
      <c r="F26" s="84">
        <v>20.13</v>
      </c>
      <c r="G26" s="83"/>
      <c r="H26" s="80">
        <f t="shared" si="3"/>
        <v>2864.7012000000004</v>
      </c>
      <c r="I26" s="86">
        <v>2823.1712000000002</v>
      </c>
      <c r="J26" s="86">
        <v>41.53</v>
      </c>
      <c r="K26" s="83"/>
    </row>
    <row r="27" spans="1:11">
      <c r="A27" s="82" t="s">
        <v>140</v>
      </c>
      <c r="B27" s="80">
        <f t="shared" si="1"/>
        <v>3371.06</v>
      </c>
      <c r="C27" s="80">
        <f t="shared" si="2"/>
        <v>3329.06</v>
      </c>
      <c r="D27" s="83"/>
      <c r="E27" s="83"/>
      <c r="F27" s="84">
        <v>42</v>
      </c>
      <c r="G27" s="83"/>
      <c r="H27" s="80">
        <f t="shared" si="3"/>
        <v>3371.06</v>
      </c>
      <c r="I27" s="86">
        <v>3321.46</v>
      </c>
      <c r="J27" s="86">
        <v>49.6</v>
      </c>
      <c r="K27" s="83"/>
    </row>
    <row r="28" spans="1:11">
      <c r="A28" s="82" t="s">
        <v>141</v>
      </c>
      <c r="B28" s="80">
        <f t="shared" si="1"/>
        <v>1147.6299999999999</v>
      </c>
      <c r="C28" s="80">
        <f t="shared" si="2"/>
        <v>891.62999999999988</v>
      </c>
      <c r="D28" s="83"/>
      <c r="E28" s="83"/>
      <c r="F28" s="84">
        <v>17</v>
      </c>
      <c r="G28" s="83">
        <v>239</v>
      </c>
      <c r="H28" s="80">
        <f t="shared" si="3"/>
        <v>1147.6299999999999</v>
      </c>
      <c r="I28" s="86">
        <v>1104.02</v>
      </c>
      <c r="J28" s="86">
        <v>43.61</v>
      </c>
      <c r="K28" s="83"/>
    </row>
    <row r="29" spans="1:11">
      <c r="A29" s="82" t="s">
        <v>142</v>
      </c>
      <c r="B29" s="80">
        <f t="shared" si="1"/>
        <v>1388.1899999999998</v>
      </c>
      <c r="C29" s="80">
        <f t="shared" si="2"/>
        <v>828.18999999999983</v>
      </c>
      <c r="D29" s="83"/>
      <c r="E29" s="83"/>
      <c r="F29" s="84">
        <v>560</v>
      </c>
      <c r="G29" s="83"/>
      <c r="H29" s="80">
        <f t="shared" si="3"/>
        <v>1388.1899999999998</v>
      </c>
      <c r="I29" s="86">
        <v>1379.2399999999998</v>
      </c>
      <c r="J29" s="86">
        <v>8.9499999999999993</v>
      </c>
      <c r="K29" s="83"/>
    </row>
    <row r="30" spans="1:11">
      <c r="A30" s="82" t="s">
        <v>143</v>
      </c>
      <c r="B30" s="80">
        <f t="shared" si="1"/>
        <v>502.57000000000005</v>
      </c>
      <c r="C30" s="80">
        <f t="shared" si="2"/>
        <v>502.57000000000005</v>
      </c>
      <c r="D30" s="83"/>
      <c r="E30" s="83"/>
      <c r="F30" s="84"/>
      <c r="G30" s="83"/>
      <c r="H30" s="80">
        <f t="shared" si="3"/>
        <v>502.57000000000005</v>
      </c>
      <c r="I30" s="86">
        <v>364.57000000000005</v>
      </c>
      <c r="J30" s="86">
        <v>138</v>
      </c>
      <c r="K30" s="83"/>
    </row>
    <row r="31" spans="1:11">
      <c r="A31" s="82" t="s">
        <v>144</v>
      </c>
      <c r="B31" s="80">
        <f t="shared" si="1"/>
        <v>177.98000000000002</v>
      </c>
      <c r="C31" s="80">
        <f t="shared" si="2"/>
        <v>177.98000000000002</v>
      </c>
      <c r="D31" s="83"/>
      <c r="E31" s="83"/>
      <c r="F31" s="84"/>
      <c r="G31" s="83"/>
      <c r="H31" s="80">
        <f t="shared" si="3"/>
        <v>177.98000000000002</v>
      </c>
      <c r="I31" s="86">
        <v>177.98000000000002</v>
      </c>
      <c r="J31" s="86"/>
      <c r="K31" s="83"/>
    </row>
    <row r="32" spans="1:11">
      <c r="A32" s="82" t="s">
        <v>145</v>
      </c>
      <c r="B32" s="80">
        <f t="shared" si="1"/>
        <v>29.08</v>
      </c>
      <c r="C32" s="80">
        <f t="shared" si="2"/>
        <v>29.08</v>
      </c>
      <c r="D32" s="83"/>
      <c r="E32" s="83"/>
      <c r="F32" s="84"/>
      <c r="G32" s="83"/>
      <c r="H32" s="80">
        <f t="shared" si="3"/>
        <v>29.08</v>
      </c>
      <c r="I32" s="86">
        <v>19.979999999999997</v>
      </c>
      <c r="J32" s="86">
        <v>9.1</v>
      </c>
      <c r="K32" s="83"/>
    </row>
    <row r="33" spans="1:11">
      <c r="A33" s="82" t="s">
        <v>146</v>
      </c>
      <c r="B33" s="80">
        <f t="shared" si="1"/>
        <v>11.4</v>
      </c>
      <c r="C33" s="80">
        <f t="shared" si="2"/>
        <v>11.4</v>
      </c>
      <c r="D33" s="83"/>
      <c r="E33" s="83"/>
      <c r="F33" s="84"/>
      <c r="G33" s="83"/>
      <c r="H33" s="80">
        <f t="shared" si="3"/>
        <v>11.4</v>
      </c>
      <c r="I33" s="86">
        <v>6.4</v>
      </c>
      <c r="J33" s="86">
        <v>5</v>
      </c>
      <c r="K33" s="83"/>
    </row>
    <row r="34" spans="1:11">
      <c r="A34" s="82" t="s">
        <v>147</v>
      </c>
      <c r="B34" s="80">
        <f t="shared" si="1"/>
        <v>4296.47</v>
      </c>
      <c r="C34" s="80">
        <f t="shared" si="2"/>
        <v>4296.47</v>
      </c>
      <c r="D34" s="83"/>
      <c r="E34" s="83"/>
      <c r="F34" s="84"/>
      <c r="G34" s="83"/>
      <c r="H34" s="80">
        <f t="shared" si="3"/>
        <v>4296.47</v>
      </c>
      <c r="I34" s="86">
        <v>4150.17</v>
      </c>
      <c r="J34" s="86">
        <v>146.30000000000001</v>
      </c>
      <c r="K34" s="83"/>
    </row>
    <row r="35" spans="1:11">
      <c r="A35" s="82" t="s">
        <v>148</v>
      </c>
      <c r="B35" s="80">
        <f t="shared" si="1"/>
        <v>7747.43</v>
      </c>
      <c r="C35" s="80">
        <f t="shared" si="2"/>
        <v>7663.43</v>
      </c>
      <c r="D35" s="83"/>
      <c r="E35" s="83"/>
      <c r="F35" s="84">
        <v>84</v>
      </c>
      <c r="G35" s="83"/>
      <c r="H35" s="80">
        <f t="shared" si="3"/>
        <v>7747.43</v>
      </c>
      <c r="I35" s="86">
        <v>7720.43</v>
      </c>
      <c r="J35" s="86">
        <v>27</v>
      </c>
      <c r="K35" s="83"/>
    </row>
    <row r="36" spans="1:11">
      <c r="A36" s="82" t="s">
        <v>149</v>
      </c>
      <c r="B36" s="80">
        <f t="shared" si="1"/>
        <v>2249.2059999999997</v>
      </c>
      <c r="C36" s="80">
        <f t="shared" si="2"/>
        <v>2249.2059999999997</v>
      </c>
      <c r="D36" s="83"/>
      <c r="E36" s="83"/>
      <c r="F36" s="84"/>
      <c r="G36" s="83"/>
      <c r="H36" s="80">
        <f t="shared" si="3"/>
        <v>2249.2059999999997</v>
      </c>
      <c r="I36" s="86">
        <v>2181.8159999999998</v>
      </c>
      <c r="J36" s="86">
        <v>67.39</v>
      </c>
      <c r="K36" s="83"/>
    </row>
    <row r="37" spans="1:11">
      <c r="A37" s="82" t="s">
        <v>150</v>
      </c>
      <c r="B37" s="80">
        <f t="shared" si="1"/>
        <v>562.30759999999998</v>
      </c>
      <c r="C37" s="80">
        <f t="shared" si="2"/>
        <v>442.30759999999998</v>
      </c>
      <c r="D37" s="83"/>
      <c r="E37" s="83"/>
      <c r="F37" s="84"/>
      <c r="G37" s="83">
        <v>120</v>
      </c>
      <c r="H37" s="80">
        <f t="shared" si="3"/>
        <v>562.30759999999998</v>
      </c>
      <c r="I37" s="86">
        <v>562.30759999999998</v>
      </c>
      <c r="J37" s="86">
        <v>0</v>
      </c>
      <c r="K37" s="83"/>
    </row>
    <row r="38" spans="1:11">
      <c r="A38" s="82" t="s">
        <v>151</v>
      </c>
      <c r="B38" s="80">
        <f t="shared" si="1"/>
        <v>213.21199999999999</v>
      </c>
      <c r="C38" s="80">
        <f t="shared" si="2"/>
        <v>64.211999999999989</v>
      </c>
      <c r="D38" s="83"/>
      <c r="E38" s="83"/>
      <c r="F38" s="84">
        <v>149</v>
      </c>
      <c r="G38" s="83"/>
      <c r="H38" s="80">
        <f t="shared" si="3"/>
        <v>213.21199999999999</v>
      </c>
      <c r="I38" s="86">
        <v>213.21199999999999</v>
      </c>
      <c r="J38" s="86">
        <v>0</v>
      </c>
      <c r="K38" s="83"/>
    </row>
    <row r="39" spans="1:11">
      <c r="A39" s="82" t="s">
        <v>152</v>
      </c>
      <c r="B39" s="80">
        <f t="shared" si="1"/>
        <v>752.27</v>
      </c>
      <c r="C39" s="80">
        <f t="shared" si="2"/>
        <v>684.27</v>
      </c>
      <c r="D39" s="83"/>
      <c r="E39" s="83"/>
      <c r="F39" s="84">
        <v>68</v>
      </c>
      <c r="G39" s="83"/>
      <c r="H39" s="80">
        <f t="shared" si="3"/>
        <v>752.27</v>
      </c>
      <c r="I39" s="86">
        <v>497.27000000000004</v>
      </c>
      <c r="J39" s="86">
        <v>255</v>
      </c>
      <c r="K39" s="83"/>
    </row>
    <row r="40" spans="1:11">
      <c r="A40" s="82" t="s">
        <v>153</v>
      </c>
      <c r="B40" s="80">
        <f t="shared" si="1"/>
        <v>1305.3676</v>
      </c>
      <c r="C40" s="80">
        <f t="shared" si="2"/>
        <v>895.36760000000004</v>
      </c>
      <c r="D40" s="83"/>
      <c r="E40" s="83"/>
      <c r="F40" s="84">
        <v>29</v>
      </c>
      <c r="G40" s="83">
        <v>381</v>
      </c>
      <c r="H40" s="80">
        <f t="shared" si="3"/>
        <v>1305.3676</v>
      </c>
      <c r="I40" s="86">
        <v>1285.3676</v>
      </c>
      <c r="J40" s="86">
        <v>20</v>
      </c>
      <c r="K40" s="83"/>
    </row>
    <row r="41" spans="1:11">
      <c r="A41" s="82" t="s">
        <v>154</v>
      </c>
      <c r="B41" s="80">
        <f t="shared" si="1"/>
        <v>1515.7199999999998</v>
      </c>
      <c r="C41" s="80">
        <f t="shared" si="2"/>
        <v>783.7199999999998</v>
      </c>
      <c r="D41" s="83"/>
      <c r="E41" s="83"/>
      <c r="F41" s="84">
        <v>732</v>
      </c>
      <c r="G41" s="83"/>
      <c r="H41" s="80">
        <f t="shared" si="3"/>
        <v>1515.7199999999998</v>
      </c>
      <c r="I41" s="86">
        <v>1515.7199999999998</v>
      </c>
      <c r="J41" s="86">
        <v>0</v>
      </c>
      <c r="K41" s="83"/>
    </row>
    <row r="42" spans="1:11">
      <c r="A42" s="82" t="s">
        <v>155</v>
      </c>
      <c r="B42" s="80">
        <f t="shared" si="1"/>
        <v>64.930000000000007</v>
      </c>
      <c r="C42" s="80">
        <f t="shared" si="2"/>
        <v>64.930000000000007</v>
      </c>
      <c r="D42" s="83"/>
      <c r="E42" s="83"/>
      <c r="F42" s="84"/>
      <c r="G42" s="83"/>
      <c r="H42" s="80">
        <f t="shared" si="3"/>
        <v>64.930000000000007</v>
      </c>
      <c r="I42" s="86">
        <v>39.93</v>
      </c>
      <c r="J42" s="86">
        <v>25</v>
      </c>
      <c r="K42" s="83"/>
    </row>
    <row r="43" spans="1:11">
      <c r="A43" s="82" t="s">
        <v>156</v>
      </c>
      <c r="B43" s="80">
        <f t="shared" si="1"/>
        <v>17.2</v>
      </c>
      <c r="C43" s="80">
        <f t="shared" si="2"/>
        <v>16.5</v>
      </c>
      <c r="D43" s="83"/>
      <c r="E43" s="83"/>
      <c r="F43" s="84">
        <v>0.7</v>
      </c>
      <c r="G43" s="83"/>
      <c r="H43" s="80">
        <f t="shared" si="3"/>
        <v>17.2</v>
      </c>
      <c r="I43" s="86">
        <v>14.2</v>
      </c>
      <c r="J43" s="86">
        <v>3</v>
      </c>
      <c r="K43" s="83"/>
    </row>
    <row r="44" spans="1:11">
      <c r="A44" s="82" t="s">
        <v>157</v>
      </c>
      <c r="B44" s="80">
        <f t="shared" si="1"/>
        <v>5011.8599999999997</v>
      </c>
      <c r="C44" s="80">
        <f t="shared" si="2"/>
        <v>5011.8599999999997</v>
      </c>
      <c r="D44" s="83"/>
      <c r="E44" s="83"/>
      <c r="F44" s="84"/>
      <c r="G44" s="83"/>
      <c r="H44" s="80">
        <f t="shared" si="3"/>
        <v>5011.8599999999997</v>
      </c>
      <c r="I44" s="86">
        <v>4884.66</v>
      </c>
      <c r="J44" s="86">
        <v>127.2</v>
      </c>
      <c r="K44" s="83"/>
    </row>
    <row r="45" spans="1:11">
      <c r="A45" s="82" t="s">
        <v>158</v>
      </c>
      <c r="B45" s="80">
        <f t="shared" si="1"/>
        <v>2626.4037279999998</v>
      </c>
      <c r="C45" s="80">
        <f t="shared" si="2"/>
        <v>2626.4037279999998</v>
      </c>
      <c r="D45" s="83"/>
      <c r="E45" s="83"/>
      <c r="F45" s="84"/>
      <c r="G45" s="83"/>
      <c r="H45" s="80">
        <f t="shared" si="3"/>
        <v>2626.4037279999998</v>
      </c>
      <c r="I45" s="86">
        <v>2513.1537279999998</v>
      </c>
      <c r="J45" s="86">
        <v>113.25</v>
      </c>
      <c r="K45" s="83"/>
    </row>
    <row r="46" spans="1:11">
      <c r="A46" s="82" t="s">
        <v>159</v>
      </c>
      <c r="B46" s="80">
        <f t="shared" si="1"/>
        <v>175.9522</v>
      </c>
      <c r="C46" s="80">
        <f t="shared" si="2"/>
        <v>175.9522</v>
      </c>
      <c r="D46" s="83"/>
      <c r="E46" s="83"/>
      <c r="F46" s="84"/>
      <c r="G46" s="83"/>
      <c r="H46" s="80">
        <f t="shared" si="3"/>
        <v>175.9522</v>
      </c>
      <c r="I46" s="86">
        <v>171.0522</v>
      </c>
      <c r="J46" s="86">
        <v>4.9000000000000004</v>
      </c>
      <c r="K46" s="83"/>
    </row>
    <row r="47" spans="1:11">
      <c r="A47" s="82" t="s">
        <v>160</v>
      </c>
      <c r="B47" s="80">
        <f t="shared" si="1"/>
        <v>672.73985999999991</v>
      </c>
      <c r="C47" s="80">
        <f t="shared" si="2"/>
        <v>563.73985999999991</v>
      </c>
      <c r="D47" s="83"/>
      <c r="E47" s="83"/>
      <c r="F47" s="84">
        <v>109</v>
      </c>
      <c r="G47" s="83"/>
      <c r="H47" s="80">
        <f t="shared" si="3"/>
        <v>672.73985999999991</v>
      </c>
      <c r="I47" s="86">
        <v>502.09985999999998</v>
      </c>
      <c r="J47" s="86">
        <v>170.64</v>
      </c>
      <c r="K47" s="83"/>
    </row>
    <row r="48" spans="1:11">
      <c r="A48" s="82" t="s">
        <v>161</v>
      </c>
      <c r="B48" s="80">
        <f t="shared" si="1"/>
        <v>226.17156</v>
      </c>
      <c r="C48" s="80">
        <f t="shared" si="2"/>
        <v>126.17156</v>
      </c>
      <c r="D48" s="83"/>
      <c r="E48" s="83"/>
      <c r="F48" s="84">
        <v>100</v>
      </c>
      <c r="G48" s="83"/>
      <c r="H48" s="80">
        <f t="shared" si="3"/>
        <v>226.17156</v>
      </c>
      <c r="I48" s="86">
        <v>207.17156</v>
      </c>
      <c r="J48" s="86">
        <v>19</v>
      </c>
      <c r="K48" s="83"/>
    </row>
    <row r="49" spans="1:11">
      <c r="A49" s="82" t="s">
        <v>162</v>
      </c>
      <c r="B49" s="80">
        <f t="shared" si="1"/>
        <v>49.773600000000002</v>
      </c>
      <c r="C49" s="80">
        <f t="shared" si="2"/>
        <v>29.773600000000002</v>
      </c>
      <c r="D49" s="83"/>
      <c r="E49" s="83"/>
      <c r="F49" s="84">
        <v>20</v>
      </c>
      <c r="G49" s="83"/>
      <c r="H49" s="80">
        <f t="shared" si="3"/>
        <v>49.773600000000002</v>
      </c>
      <c r="I49" s="86">
        <v>30.773600000000002</v>
      </c>
      <c r="J49" s="86">
        <v>19</v>
      </c>
      <c r="K49" s="83"/>
    </row>
    <row r="50" spans="1:11">
      <c r="A50" s="82" t="s">
        <v>163</v>
      </c>
      <c r="B50" s="80">
        <f t="shared" si="1"/>
        <v>2805.8609399999996</v>
      </c>
      <c r="C50" s="80">
        <f t="shared" si="2"/>
        <v>2785.8609399999996</v>
      </c>
      <c r="D50" s="83"/>
      <c r="E50" s="83"/>
      <c r="F50" s="84">
        <v>20</v>
      </c>
      <c r="G50" s="83"/>
      <c r="H50" s="80">
        <f t="shared" si="3"/>
        <v>2805.8609399999996</v>
      </c>
      <c r="I50" s="86">
        <v>2740.8909399999998</v>
      </c>
      <c r="J50" s="86">
        <v>64.97</v>
      </c>
      <c r="K50" s="83"/>
    </row>
    <row r="51" spans="1:11">
      <c r="A51" s="82" t="s">
        <v>164</v>
      </c>
      <c r="B51" s="80">
        <f t="shared" si="1"/>
        <v>2808.5235039999993</v>
      </c>
      <c r="C51" s="80">
        <f t="shared" si="2"/>
        <v>2773.5235039999993</v>
      </c>
      <c r="D51" s="83"/>
      <c r="E51" s="83"/>
      <c r="F51" s="84">
        <v>35</v>
      </c>
      <c r="G51" s="83"/>
      <c r="H51" s="80">
        <f t="shared" si="3"/>
        <v>2808.5235039999993</v>
      </c>
      <c r="I51" s="86">
        <v>2752.5735039999995</v>
      </c>
      <c r="J51" s="86">
        <v>55.95</v>
      </c>
      <c r="K51" s="83"/>
    </row>
    <row r="52" spans="1:11">
      <c r="A52" s="82" t="s">
        <v>165</v>
      </c>
      <c r="B52" s="80">
        <f t="shared" si="1"/>
        <v>991.45158800000002</v>
      </c>
      <c r="C52" s="80">
        <f t="shared" si="2"/>
        <v>727.78158800000006</v>
      </c>
      <c r="D52" s="83"/>
      <c r="E52" s="83"/>
      <c r="F52" s="84">
        <v>21.67</v>
      </c>
      <c r="G52" s="83">
        <v>242</v>
      </c>
      <c r="H52" s="80">
        <f t="shared" si="3"/>
        <v>991.45158800000002</v>
      </c>
      <c r="I52" s="86">
        <v>957.25158799999997</v>
      </c>
      <c r="J52" s="86">
        <v>34.200000000000003</v>
      </c>
      <c r="K52" s="83"/>
    </row>
    <row r="53" spans="1:11">
      <c r="A53" s="82" t="s">
        <v>166</v>
      </c>
      <c r="B53" s="80">
        <f t="shared" si="1"/>
        <v>1371.6120000000003</v>
      </c>
      <c r="C53" s="80">
        <f t="shared" si="2"/>
        <v>1359.6120000000003</v>
      </c>
      <c r="D53" s="83"/>
      <c r="E53" s="83"/>
      <c r="F53" s="84">
        <v>12</v>
      </c>
      <c r="G53" s="83"/>
      <c r="H53" s="80">
        <f t="shared" si="3"/>
        <v>1371.6120000000003</v>
      </c>
      <c r="I53" s="86">
        <v>1338.7020000000002</v>
      </c>
      <c r="J53" s="86">
        <v>32.909999999999997</v>
      </c>
      <c r="K53" s="83"/>
    </row>
    <row r="54" spans="1:11">
      <c r="A54" s="82" t="s">
        <v>167</v>
      </c>
      <c r="B54" s="80">
        <f t="shared" si="1"/>
        <v>1950.8296</v>
      </c>
      <c r="C54" s="80">
        <f t="shared" si="2"/>
        <v>1926.4295999999999</v>
      </c>
      <c r="D54" s="83"/>
      <c r="E54" s="83"/>
      <c r="F54" s="84">
        <v>24.4</v>
      </c>
      <c r="G54" s="83"/>
      <c r="H54" s="80">
        <f t="shared" si="3"/>
        <v>1950.8296</v>
      </c>
      <c r="I54" s="86">
        <v>1901.3296</v>
      </c>
      <c r="J54" s="86">
        <v>49.5</v>
      </c>
      <c r="K54" s="83"/>
    </row>
    <row r="55" spans="1:11">
      <c r="A55" s="82" t="s">
        <v>168</v>
      </c>
      <c r="B55" s="80">
        <f t="shared" si="1"/>
        <v>655.76959999999997</v>
      </c>
      <c r="C55" s="80">
        <f t="shared" si="2"/>
        <v>516.76959999999997</v>
      </c>
      <c r="D55" s="83"/>
      <c r="E55" s="83"/>
      <c r="F55" s="84">
        <v>10</v>
      </c>
      <c r="G55" s="83">
        <v>129</v>
      </c>
      <c r="H55" s="80">
        <f t="shared" si="3"/>
        <v>655.76959999999997</v>
      </c>
      <c r="I55" s="86">
        <v>627.96960000000001</v>
      </c>
      <c r="J55" s="86">
        <v>27.8</v>
      </c>
      <c r="K55" s="83"/>
    </row>
    <row r="56" spans="1:11">
      <c r="A56" s="82" t="s">
        <v>169</v>
      </c>
      <c r="B56" s="80">
        <f t="shared" si="1"/>
        <v>2944.8807999999999</v>
      </c>
      <c r="C56" s="80">
        <f t="shared" si="2"/>
        <v>1794.8807999999999</v>
      </c>
      <c r="D56" s="83"/>
      <c r="E56" s="83"/>
      <c r="F56" s="84">
        <v>1150</v>
      </c>
      <c r="G56" s="83"/>
      <c r="H56" s="80">
        <f t="shared" si="3"/>
        <v>2944.8807999999999</v>
      </c>
      <c r="I56" s="86">
        <v>2894.2008000000001</v>
      </c>
      <c r="J56" s="86">
        <v>50.68</v>
      </c>
      <c r="K56" s="83"/>
    </row>
    <row r="57" spans="1:11">
      <c r="A57" s="85" t="s">
        <v>170</v>
      </c>
      <c r="B57" s="80">
        <f t="shared" si="1"/>
        <v>5066.3051880000003</v>
      </c>
      <c r="C57" s="80">
        <f t="shared" si="2"/>
        <v>5066.3051880000003</v>
      </c>
      <c r="D57" s="83"/>
      <c r="E57" s="83"/>
      <c r="F57" s="84"/>
      <c r="G57" s="83"/>
      <c r="H57" s="80">
        <f t="shared" si="3"/>
        <v>5066.3051880000003</v>
      </c>
      <c r="I57" s="86">
        <v>5036.3051880000003</v>
      </c>
      <c r="J57" s="86">
        <v>30</v>
      </c>
      <c r="K57" s="83"/>
    </row>
    <row r="58" spans="1:11">
      <c r="A58" s="85" t="s">
        <v>171</v>
      </c>
      <c r="B58" s="80">
        <f t="shared" si="1"/>
        <v>2916.8998000000001</v>
      </c>
      <c r="C58" s="80">
        <f t="shared" si="2"/>
        <v>2916.8998000000001</v>
      </c>
      <c r="D58" s="83"/>
      <c r="E58" s="83"/>
      <c r="F58" s="84"/>
      <c r="G58" s="83"/>
      <c r="H58" s="80">
        <f t="shared" si="3"/>
        <v>2916.8998000000001</v>
      </c>
      <c r="I58" s="86">
        <v>2810.7698</v>
      </c>
      <c r="J58" s="86">
        <v>106.13</v>
      </c>
      <c r="K58" s="83"/>
    </row>
    <row r="59" spans="1:11">
      <c r="A59" s="85" t="s">
        <v>172</v>
      </c>
      <c r="B59" s="80">
        <f t="shared" si="1"/>
        <v>2624.8629999999998</v>
      </c>
      <c r="C59" s="80">
        <f t="shared" si="2"/>
        <v>2599.3629999999998</v>
      </c>
      <c r="D59" s="83"/>
      <c r="E59" s="83"/>
      <c r="F59" s="84">
        <v>25.5</v>
      </c>
      <c r="G59" s="83"/>
      <c r="H59" s="80">
        <f t="shared" si="3"/>
        <v>2624.8629999999998</v>
      </c>
      <c r="I59" s="86">
        <v>2583.913</v>
      </c>
      <c r="J59" s="86">
        <v>40.950000000000003</v>
      </c>
      <c r="K59" s="83"/>
    </row>
    <row r="60" spans="1:11">
      <c r="A60" s="85" t="s">
        <v>173</v>
      </c>
      <c r="B60" s="80">
        <f t="shared" si="1"/>
        <v>1934.4710000000002</v>
      </c>
      <c r="C60" s="80">
        <f t="shared" si="2"/>
        <v>1918.1710000000003</v>
      </c>
      <c r="D60" s="83"/>
      <c r="E60" s="83"/>
      <c r="F60" s="84">
        <v>16.3</v>
      </c>
      <c r="G60" s="83"/>
      <c r="H60" s="80">
        <f t="shared" si="3"/>
        <v>1934.4710000000002</v>
      </c>
      <c r="I60" s="86">
        <v>1899.4710000000002</v>
      </c>
      <c r="J60" s="86">
        <v>35</v>
      </c>
      <c r="K60" s="83"/>
    </row>
    <row r="61" spans="1:11">
      <c r="A61" s="85" t="s">
        <v>174</v>
      </c>
      <c r="B61" s="80">
        <f t="shared" si="1"/>
        <v>3045.3538590000003</v>
      </c>
      <c r="C61" s="80">
        <f t="shared" si="2"/>
        <v>2997.3538590000003</v>
      </c>
      <c r="D61" s="83"/>
      <c r="E61" s="83"/>
      <c r="F61" s="84">
        <v>48</v>
      </c>
      <c r="G61" s="83"/>
      <c r="H61" s="80">
        <f t="shared" si="3"/>
        <v>3045.3538590000003</v>
      </c>
      <c r="I61" s="86">
        <v>2993.6238590000003</v>
      </c>
      <c r="J61" s="86">
        <v>51.73</v>
      </c>
      <c r="K61" s="83"/>
    </row>
    <row r="62" spans="1:11">
      <c r="A62" s="85" t="s">
        <v>175</v>
      </c>
      <c r="B62" s="80">
        <f t="shared" si="1"/>
        <v>2073.788</v>
      </c>
      <c r="C62" s="80">
        <f t="shared" si="2"/>
        <v>2045.9880000000001</v>
      </c>
      <c r="D62" s="83"/>
      <c r="E62" s="83"/>
      <c r="F62" s="84">
        <v>27.8</v>
      </c>
      <c r="G62" s="83"/>
      <c r="H62" s="80">
        <f t="shared" si="3"/>
        <v>2073.788</v>
      </c>
      <c r="I62" s="86">
        <v>2026.8779999999999</v>
      </c>
      <c r="J62" s="86">
        <v>46.91</v>
      </c>
      <c r="K62" s="83"/>
    </row>
    <row r="63" spans="1:11">
      <c r="A63" s="85" t="s">
        <v>176</v>
      </c>
      <c r="B63" s="80">
        <f t="shared" si="1"/>
        <v>957.78376000000003</v>
      </c>
      <c r="C63" s="80">
        <f t="shared" si="2"/>
        <v>731.78376000000003</v>
      </c>
      <c r="D63" s="83"/>
      <c r="E63" s="83"/>
      <c r="F63" s="84">
        <v>22</v>
      </c>
      <c r="G63" s="83">
        <v>204</v>
      </c>
      <c r="H63" s="80">
        <f t="shared" si="3"/>
        <v>957.78376000000003</v>
      </c>
      <c r="I63" s="86">
        <v>922.11376000000007</v>
      </c>
      <c r="J63" s="86">
        <v>35.67</v>
      </c>
      <c r="K63" s="83"/>
    </row>
    <row r="64" spans="1:11">
      <c r="A64" s="85" t="s">
        <v>177</v>
      </c>
      <c r="B64" s="80">
        <f t="shared" si="1"/>
        <v>736.67626199999995</v>
      </c>
      <c r="C64" s="80">
        <f t="shared" si="2"/>
        <v>585.67626199999995</v>
      </c>
      <c r="D64" s="83"/>
      <c r="E64" s="83"/>
      <c r="F64" s="84">
        <v>11</v>
      </c>
      <c r="G64" s="83">
        <v>140</v>
      </c>
      <c r="H64" s="80">
        <f t="shared" si="3"/>
        <v>736.67626199999995</v>
      </c>
      <c r="I64" s="86">
        <v>697.876262</v>
      </c>
      <c r="J64" s="86">
        <v>38.799999999999997</v>
      </c>
      <c r="K64" s="83"/>
    </row>
    <row r="65" spans="1:11">
      <c r="A65" s="85" t="s">
        <v>178</v>
      </c>
      <c r="B65" s="80">
        <f t="shared" si="1"/>
        <v>268.16485999999998</v>
      </c>
      <c r="C65" s="80">
        <f t="shared" si="2"/>
        <v>268.16485999999998</v>
      </c>
      <c r="D65" s="83"/>
      <c r="E65" s="83"/>
      <c r="F65" s="84"/>
      <c r="G65" s="83"/>
      <c r="H65" s="80">
        <f t="shared" si="3"/>
        <v>268.16485999999998</v>
      </c>
      <c r="I65" s="86">
        <v>249.16486</v>
      </c>
      <c r="J65" s="86">
        <v>19</v>
      </c>
      <c r="K65" s="83"/>
    </row>
    <row r="66" spans="1:11">
      <c r="A66" s="85" t="s">
        <v>179</v>
      </c>
      <c r="B66" s="80">
        <f t="shared" si="1"/>
        <v>124.22579999999999</v>
      </c>
      <c r="C66" s="80">
        <f t="shared" si="2"/>
        <v>124.22579999999999</v>
      </c>
      <c r="D66" s="83"/>
      <c r="E66" s="83"/>
      <c r="F66" s="84"/>
      <c r="G66" s="83"/>
      <c r="H66" s="80">
        <f t="shared" si="3"/>
        <v>124.22579999999999</v>
      </c>
      <c r="I66" s="86">
        <v>60.725799999999992</v>
      </c>
      <c r="J66" s="86">
        <v>63.5</v>
      </c>
      <c r="K66" s="83"/>
    </row>
    <row r="67" spans="1:11">
      <c r="A67" s="85" t="s">
        <v>180</v>
      </c>
      <c r="B67" s="80">
        <f t="shared" si="1"/>
        <v>4008.6504999999997</v>
      </c>
      <c r="C67" s="80">
        <f t="shared" si="2"/>
        <v>1858.6504999999997</v>
      </c>
      <c r="D67" s="83"/>
      <c r="E67" s="83"/>
      <c r="F67" s="84">
        <v>2150</v>
      </c>
      <c r="G67" s="83"/>
      <c r="H67" s="80">
        <f t="shared" si="3"/>
        <v>4008.6504999999997</v>
      </c>
      <c r="I67" s="86">
        <v>3982.7704999999996</v>
      </c>
      <c r="J67" s="86">
        <v>25.88</v>
      </c>
      <c r="K67" s="83"/>
    </row>
    <row r="68" spans="1:11">
      <c r="A68" s="85" t="s">
        <v>181</v>
      </c>
      <c r="B68" s="80">
        <f t="shared" si="1"/>
        <v>294.28719999999998</v>
      </c>
      <c r="C68" s="80">
        <f t="shared" si="2"/>
        <v>179.28719999999998</v>
      </c>
      <c r="D68" s="83"/>
      <c r="E68" s="83"/>
      <c r="F68" s="84">
        <v>115</v>
      </c>
      <c r="G68" s="83"/>
      <c r="H68" s="80">
        <f t="shared" si="3"/>
        <v>294.28719999999998</v>
      </c>
      <c r="I68" s="86">
        <v>167.28720000000001</v>
      </c>
      <c r="J68" s="86">
        <v>127</v>
      </c>
      <c r="K68" s="83"/>
    </row>
    <row r="69" spans="1:11">
      <c r="A69" s="85" t="s">
        <v>182</v>
      </c>
      <c r="B69" s="80">
        <f t="shared" si="1"/>
        <v>128.33310399999999</v>
      </c>
      <c r="C69" s="80">
        <f t="shared" si="2"/>
        <v>128.33310399999999</v>
      </c>
      <c r="D69" s="83"/>
      <c r="E69" s="83"/>
      <c r="F69" s="84"/>
      <c r="G69" s="83"/>
      <c r="H69" s="80">
        <f t="shared" si="3"/>
        <v>128.33310399999999</v>
      </c>
      <c r="I69" s="86">
        <v>88.413104000000004</v>
      </c>
      <c r="J69" s="86">
        <v>39.92</v>
      </c>
      <c r="K69" s="83"/>
    </row>
    <row r="70" spans="1:11">
      <c r="A70" s="85" t="s">
        <v>183</v>
      </c>
      <c r="B70" s="80">
        <f t="shared" si="1"/>
        <v>275.67116400000003</v>
      </c>
      <c r="C70" s="80">
        <f t="shared" si="2"/>
        <v>95.671164000000033</v>
      </c>
      <c r="D70" s="83"/>
      <c r="E70" s="83"/>
      <c r="F70" s="84">
        <v>180</v>
      </c>
      <c r="G70" s="83"/>
      <c r="H70" s="80">
        <f t="shared" si="3"/>
        <v>275.67116400000003</v>
      </c>
      <c r="I70" s="86">
        <v>263.07116400000001</v>
      </c>
      <c r="J70" s="86">
        <v>12.6</v>
      </c>
      <c r="K70" s="83"/>
    </row>
    <row r="71" spans="1:11">
      <c r="A71" s="85" t="s">
        <v>184</v>
      </c>
      <c r="B71" s="80">
        <f t="shared" si="1"/>
        <v>33.590000000000003</v>
      </c>
      <c r="C71" s="80">
        <f t="shared" si="2"/>
        <v>33.590000000000003</v>
      </c>
      <c r="D71" s="83"/>
      <c r="E71" s="83"/>
      <c r="F71" s="84"/>
      <c r="G71" s="83"/>
      <c r="H71" s="80">
        <f t="shared" si="3"/>
        <v>33.590000000000003</v>
      </c>
      <c r="I71" s="86">
        <v>32.090000000000003</v>
      </c>
      <c r="J71" s="86">
        <v>1.5</v>
      </c>
      <c r="K71" s="83"/>
    </row>
    <row r="72" spans="1:11">
      <c r="A72" s="85" t="s">
        <v>185</v>
      </c>
      <c r="B72" s="80">
        <f t="shared" ref="B72" si="4">H72</f>
        <v>47.591555999999997</v>
      </c>
      <c r="C72" s="80">
        <f t="shared" ref="C72" si="5">B72-F72-G72</f>
        <v>26.791555999999996</v>
      </c>
      <c r="D72" s="83"/>
      <c r="E72" s="83"/>
      <c r="F72" s="84">
        <v>20.8</v>
      </c>
      <c r="G72" s="83"/>
      <c r="H72" s="80">
        <f t="shared" ref="H72" si="6">SUM(I72:K72)</f>
        <v>47.591555999999997</v>
      </c>
      <c r="I72" s="86">
        <v>39.661555999999997</v>
      </c>
      <c r="J72" s="86">
        <v>7.93</v>
      </c>
      <c r="K72" s="83"/>
    </row>
  </sheetData>
  <mergeCells count="5">
    <mergeCell ref="A2:K2"/>
    <mergeCell ref="A3:K3"/>
    <mergeCell ref="B4:G4"/>
    <mergeCell ref="H4:K4"/>
    <mergeCell ref="A4:A5"/>
  </mergeCells>
  <phoneticPr fontId="49" type="noConversion"/>
  <printOptions horizontalCentered="1"/>
  <pageMargins left="0.74791666666666701" right="0.74791666666666701" top="0.78680555555555598" bottom="0.59027777777777801" header="0.51180555555555596" footer="0.51180555555555596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workbookViewId="0">
      <pane xSplit="2" ySplit="6" topLeftCell="C40" activePane="bottomRight" state="frozen"/>
      <selection pane="topRight"/>
      <selection pane="bottomLeft"/>
      <selection pane="bottomRight" activeCell="C8" sqref="C8:C73"/>
    </sheetView>
  </sheetViews>
  <sheetFormatPr defaultColWidth="9" defaultRowHeight="15"/>
  <cols>
    <col min="1" max="1" width="8.125" style="64" customWidth="1"/>
    <col min="2" max="2" width="58.125" style="64" customWidth="1"/>
    <col min="3" max="3" width="19" style="64" customWidth="1"/>
    <col min="4" max="4" width="16.75" style="64" customWidth="1"/>
    <col min="5" max="5" width="18" style="64" customWidth="1"/>
    <col min="6" max="6" width="20.875" style="64" customWidth="1"/>
    <col min="7" max="7" width="11.25" style="64" customWidth="1"/>
    <col min="8" max="16384" width="9" style="64"/>
  </cols>
  <sheetData>
    <row r="1" spans="1:6">
      <c r="A1" s="65" t="s">
        <v>186</v>
      </c>
      <c r="B1" s="66"/>
      <c r="C1" s="67"/>
      <c r="D1" s="68"/>
      <c r="E1" s="66"/>
      <c r="F1" s="66"/>
    </row>
    <row r="2" spans="1:6" ht="63" customHeight="1">
      <c r="A2" s="113" t="s">
        <v>187</v>
      </c>
      <c r="B2" s="113"/>
      <c r="C2" s="113"/>
      <c r="D2" s="113"/>
      <c r="E2" s="113"/>
      <c r="F2" s="113"/>
    </row>
    <row r="3" spans="1:6" ht="26.25">
      <c r="A3" s="69"/>
      <c r="B3" s="69"/>
      <c r="C3" s="70"/>
      <c r="D3" s="114" t="s">
        <v>188</v>
      </c>
      <c r="E3" s="115"/>
      <c r="F3" s="115"/>
    </row>
    <row r="4" spans="1:6" s="63" customFormat="1" ht="17.25" customHeight="1">
      <c r="A4" s="116" t="s">
        <v>189</v>
      </c>
      <c r="B4" s="116" t="s">
        <v>190</v>
      </c>
      <c r="C4" s="116" t="s">
        <v>191</v>
      </c>
      <c r="D4" s="116"/>
      <c r="E4" s="116"/>
      <c r="F4" s="116"/>
    </row>
    <row r="5" spans="1:6" s="63" customFormat="1" ht="13.5">
      <c r="A5" s="116"/>
      <c r="B5" s="116"/>
      <c r="C5" s="117" t="s">
        <v>192</v>
      </c>
      <c r="D5" s="118" t="s">
        <v>193</v>
      </c>
      <c r="E5" s="118" t="s">
        <v>194</v>
      </c>
      <c r="F5" s="118" t="s">
        <v>195</v>
      </c>
    </row>
    <row r="6" spans="1:6" s="63" customFormat="1" ht="6" customHeight="1">
      <c r="A6" s="116"/>
      <c r="B6" s="116"/>
      <c r="C6" s="117"/>
      <c r="D6" s="118"/>
      <c r="E6" s="118"/>
      <c r="F6" s="118"/>
    </row>
    <row r="7" spans="1:6" ht="16.5" customHeight="1">
      <c r="A7" s="71"/>
      <c r="B7" s="71" t="s">
        <v>192</v>
      </c>
      <c r="C7" s="72">
        <f>SUM(C8:C73)</f>
        <v>92470.028432999999</v>
      </c>
      <c r="D7" s="72">
        <f t="shared" ref="D7:F7" si="0">SUM(D8:D73)</f>
        <v>69856.661192999993</v>
      </c>
      <c r="E7" s="72">
        <f t="shared" si="0"/>
        <v>19046.152400000003</v>
      </c>
      <c r="F7" s="72">
        <f t="shared" si="0"/>
        <v>3567.2148399999996</v>
      </c>
    </row>
    <row r="8" spans="1:6" ht="16.5" customHeight="1">
      <c r="A8" s="73">
        <v>1</v>
      </c>
      <c r="B8" s="74" t="s">
        <v>120</v>
      </c>
      <c r="C8" s="75">
        <f>SUM(D8:F8)</f>
        <v>11398</v>
      </c>
      <c r="D8" s="75">
        <v>8379</v>
      </c>
      <c r="E8" s="75">
        <v>2969</v>
      </c>
      <c r="F8" s="75">
        <v>50</v>
      </c>
    </row>
    <row r="9" spans="1:6" ht="16.5" customHeight="1">
      <c r="A9" s="73">
        <v>2</v>
      </c>
      <c r="B9" s="74" t="s">
        <v>121</v>
      </c>
      <c r="C9" s="75">
        <f t="shared" ref="C9:C72" si="1">SUM(D9:F9)</f>
        <v>13</v>
      </c>
      <c r="D9" s="75"/>
      <c r="E9" s="75">
        <v>13</v>
      </c>
      <c r="F9" s="75"/>
    </row>
    <row r="10" spans="1:6" ht="16.5" customHeight="1">
      <c r="A10" s="73">
        <v>3</v>
      </c>
      <c r="B10" s="74" t="s">
        <v>122</v>
      </c>
      <c r="C10" s="75">
        <f t="shared" si="1"/>
        <v>26</v>
      </c>
      <c r="D10" s="75"/>
      <c r="E10" s="75">
        <v>26</v>
      </c>
      <c r="F10" s="75"/>
    </row>
    <row r="11" spans="1:6" ht="16.5" customHeight="1">
      <c r="A11" s="73">
        <v>4</v>
      </c>
      <c r="B11" s="74" t="s">
        <v>123</v>
      </c>
      <c r="C11" s="75">
        <f t="shared" si="1"/>
        <v>19.5</v>
      </c>
      <c r="D11" s="75"/>
      <c r="E11" s="75">
        <v>19.5</v>
      </c>
      <c r="F11" s="75"/>
    </row>
    <row r="12" spans="1:6" ht="16.5" customHeight="1">
      <c r="A12" s="73">
        <v>5</v>
      </c>
      <c r="B12" s="74" t="s">
        <v>124</v>
      </c>
      <c r="C12" s="75">
        <f t="shared" si="1"/>
        <v>15.6</v>
      </c>
      <c r="D12" s="75"/>
      <c r="E12" s="75">
        <v>15.6</v>
      </c>
      <c r="F12" s="75"/>
    </row>
    <row r="13" spans="1:6" ht="16.5" customHeight="1">
      <c r="A13" s="73">
        <v>6</v>
      </c>
      <c r="B13" s="74" t="s">
        <v>125</v>
      </c>
      <c r="C13" s="75">
        <f t="shared" si="1"/>
        <v>80.599999999999994</v>
      </c>
      <c r="D13" s="75"/>
      <c r="E13" s="75">
        <v>80.599999999999994</v>
      </c>
      <c r="F13" s="75"/>
    </row>
    <row r="14" spans="1:6" ht="16.5" customHeight="1">
      <c r="A14" s="73">
        <v>7</v>
      </c>
      <c r="B14" s="74" t="s">
        <v>126</v>
      </c>
      <c r="C14" s="75">
        <f t="shared" si="1"/>
        <v>27.3</v>
      </c>
      <c r="D14" s="75"/>
      <c r="E14" s="75">
        <v>27.3</v>
      </c>
      <c r="F14" s="75"/>
    </row>
    <row r="15" spans="1:6" ht="16.5" customHeight="1">
      <c r="A15" s="73">
        <v>8</v>
      </c>
      <c r="B15" s="74" t="s">
        <v>127</v>
      </c>
      <c r="C15" s="75">
        <f t="shared" si="1"/>
        <v>92.2</v>
      </c>
      <c r="D15" s="75"/>
      <c r="E15" s="75">
        <v>92.2</v>
      </c>
      <c r="F15" s="75"/>
    </row>
    <row r="16" spans="1:6" ht="16.5" customHeight="1">
      <c r="A16" s="73">
        <v>9</v>
      </c>
      <c r="B16" s="74" t="s">
        <v>128</v>
      </c>
      <c r="C16" s="75">
        <f t="shared" si="1"/>
        <v>33.799999999999997</v>
      </c>
      <c r="D16" s="75"/>
      <c r="E16" s="75">
        <v>33.799999999999997</v>
      </c>
      <c r="F16" s="75"/>
    </row>
    <row r="17" spans="1:6" ht="16.5" customHeight="1">
      <c r="A17" s="73">
        <v>10</v>
      </c>
      <c r="B17" s="74" t="s">
        <v>129</v>
      </c>
      <c r="C17" s="75">
        <f t="shared" si="1"/>
        <v>14.3</v>
      </c>
      <c r="D17" s="75"/>
      <c r="E17" s="75">
        <v>14.3</v>
      </c>
      <c r="F17" s="75"/>
    </row>
    <row r="18" spans="1:6" ht="16.5" customHeight="1">
      <c r="A18" s="73">
        <v>11</v>
      </c>
      <c r="B18" s="74" t="s">
        <v>130</v>
      </c>
      <c r="C18" s="75">
        <f t="shared" si="1"/>
        <v>114.60000000000001</v>
      </c>
      <c r="D18" s="75"/>
      <c r="E18" s="75">
        <v>114.60000000000001</v>
      </c>
      <c r="F18" s="75"/>
    </row>
    <row r="19" spans="1:6" ht="16.5" customHeight="1">
      <c r="A19" s="73">
        <v>12</v>
      </c>
      <c r="B19" s="74" t="s">
        <v>131</v>
      </c>
      <c r="C19" s="75">
        <f t="shared" si="1"/>
        <v>14.3</v>
      </c>
      <c r="D19" s="75"/>
      <c r="E19" s="75">
        <v>14.3</v>
      </c>
      <c r="F19" s="75"/>
    </row>
    <row r="20" spans="1:6" ht="16.5" customHeight="1">
      <c r="A20" s="73">
        <v>13</v>
      </c>
      <c r="B20" s="74" t="s">
        <v>132</v>
      </c>
      <c r="C20" s="75">
        <f t="shared" si="1"/>
        <v>112.22</v>
      </c>
      <c r="D20" s="75"/>
      <c r="E20" s="75">
        <v>112.22</v>
      </c>
      <c r="F20" s="75"/>
    </row>
    <row r="21" spans="1:6" ht="16.5" customHeight="1">
      <c r="A21" s="73">
        <v>14</v>
      </c>
      <c r="B21" s="74" t="s">
        <v>133</v>
      </c>
      <c r="C21" s="75">
        <f t="shared" si="1"/>
        <v>248.64</v>
      </c>
      <c r="D21" s="75">
        <v>188.04</v>
      </c>
      <c r="E21" s="75">
        <v>60.6</v>
      </c>
      <c r="F21" s="75"/>
    </row>
    <row r="22" spans="1:6" ht="16.5" customHeight="1">
      <c r="A22" s="73">
        <v>15</v>
      </c>
      <c r="B22" s="74" t="s">
        <v>134</v>
      </c>
      <c r="C22" s="75">
        <f t="shared" si="1"/>
        <v>296.26000000000005</v>
      </c>
      <c r="D22" s="75">
        <v>259.92</v>
      </c>
      <c r="E22" s="75">
        <v>32.79</v>
      </c>
      <c r="F22" s="75">
        <v>3.55</v>
      </c>
    </row>
    <row r="23" spans="1:6" ht="16.5" customHeight="1">
      <c r="A23" s="73">
        <v>16</v>
      </c>
      <c r="B23" s="74" t="s">
        <v>135</v>
      </c>
      <c r="C23" s="75">
        <f t="shared" si="1"/>
        <v>428</v>
      </c>
      <c r="D23" s="75">
        <v>364.95</v>
      </c>
      <c r="E23" s="75">
        <v>60.05</v>
      </c>
      <c r="F23" s="75">
        <v>3</v>
      </c>
    </row>
    <row r="24" spans="1:6" ht="16.5" customHeight="1">
      <c r="A24" s="73">
        <v>17</v>
      </c>
      <c r="B24" s="74" t="s">
        <v>136</v>
      </c>
      <c r="C24" s="75">
        <f t="shared" si="1"/>
        <v>3829.53</v>
      </c>
      <c r="D24" s="75">
        <v>3053.98</v>
      </c>
      <c r="E24" s="75">
        <v>660.53</v>
      </c>
      <c r="F24" s="75">
        <v>115.02</v>
      </c>
    </row>
    <row r="25" spans="1:6" ht="16.5" customHeight="1">
      <c r="A25" s="73">
        <v>18</v>
      </c>
      <c r="B25" s="74" t="s">
        <v>137</v>
      </c>
      <c r="C25" s="75">
        <f t="shared" si="1"/>
        <v>2725.92</v>
      </c>
      <c r="D25" s="75">
        <v>2346.36</v>
      </c>
      <c r="E25" s="75">
        <v>373.56</v>
      </c>
      <c r="F25" s="75">
        <v>6</v>
      </c>
    </row>
    <row r="26" spans="1:6" ht="16.5" customHeight="1">
      <c r="A26" s="73">
        <v>19</v>
      </c>
      <c r="B26" s="74" t="s">
        <v>138</v>
      </c>
      <c r="C26" s="75">
        <f t="shared" si="1"/>
        <v>227.04999999999998</v>
      </c>
      <c r="D26" s="75">
        <v>175.26</v>
      </c>
      <c r="E26" s="75">
        <v>51.79</v>
      </c>
      <c r="F26" s="75"/>
    </row>
    <row r="27" spans="1:6" ht="16.5" customHeight="1">
      <c r="A27" s="73">
        <v>20</v>
      </c>
      <c r="B27" s="74" t="s">
        <v>139</v>
      </c>
      <c r="C27" s="75">
        <f t="shared" si="1"/>
        <v>2823.1712000000002</v>
      </c>
      <c r="D27" s="75">
        <v>2368.09</v>
      </c>
      <c r="E27" s="75">
        <v>295.08999999999997</v>
      </c>
      <c r="F27" s="75">
        <v>159.99119999999999</v>
      </c>
    </row>
    <row r="28" spans="1:6" ht="16.5" customHeight="1">
      <c r="A28" s="73">
        <v>21</v>
      </c>
      <c r="B28" s="74" t="s">
        <v>140</v>
      </c>
      <c r="C28" s="75">
        <f t="shared" si="1"/>
        <v>3321.46</v>
      </c>
      <c r="D28" s="75">
        <v>2660.63</v>
      </c>
      <c r="E28" s="75">
        <v>414.83</v>
      </c>
      <c r="F28" s="75">
        <v>246</v>
      </c>
    </row>
    <row r="29" spans="1:6" ht="16.5" customHeight="1">
      <c r="A29" s="73">
        <v>22</v>
      </c>
      <c r="B29" s="74" t="s">
        <v>141</v>
      </c>
      <c r="C29" s="75">
        <f t="shared" si="1"/>
        <v>1104.02</v>
      </c>
      <c r="D29" s="75">
        <v>954.3</v>
      </c>
      <c r="E29" s="75">
        <v>137.37</v>
      </c>
      <c r="F29" s="75">
        <v>12.35</v>
      </c>
    </row>
    <row r="30" spans="1:6" ht="16.5" customHeight="1">
      <c r="A30" s="73">
        <v>23</v>
      </c>
      <c r="B30" s="74" t="s">
        <v>142</v>
      </c>
      <c r="C30" s="75">
        <f t="shared" si="1"/>
        <v>1379.2399999999998</v>
      </c>
      <c r="D30" s="75">
        <v>646.87</v>
      </c>
      <c r="E30" s="75">
        <v>728.52</v>
      </c>
      <c r="F30" s="75">
        <v>3.85</v>
      </c>
    </row>
    <row r="31" spans="1:6" ht="16.5" customHeight="1">
      <c r="A31" s="73">
        <v>24</v>
      </c>
      <c r="B31" s="74" t="s">
        <v>143</v>
      </c>
      <c r="C31" s="75">
        <f t="shared" si="1"/>
        <v>364.57000000000005</v>
      </c>
      <c r="D31" s="75">
        <v>262.23</v>
      </c>
      <c r="E31" s="75">
        <v>101.34</v>
      </c>
      <c r="F31" s="75">
        <v>1</v>
      </c>
    </row>
    <row r="32" spans="1:6" ht="16.5" customHeight="1">
      <c r="A32" s="73">
        <v>25</v>
      </c>
      <c r="B32" s="74" t="s">
        <v>144</v>
      </c>
      <c r="C32" s="75">
        <f t="shared" si="1"/>
        <v>177.98000000000002</v>
      </c>
      <c r="D32" s="75">
        <v>89.31</v>
      </c>
      <c r="E32" s="75">
        <v>87.67</v>
      </c>
      <c r="F32" s="75">
        <v>1</v>
      </c>
    </row>
    <row r="33" spans="1:6" ht="16.5" customHeight="1">
      <c r="A33" s="73">
        <v>26</v>
      </c>
      <c r="B33" s="74" t="s">
        <v>145</v>
      </c>
      <c r="C33" s="75">
        <f t="shared" si="1"/>
        <v>19.979999999999997</v>
      </c>
      <c r="D33" s="75">
        <v>11.2</v>
      </c>
      <c r="E33" s="75">
        <v>8.7799999999999994</v>
      </c>
      <c r="F33" s="75"/>
    </row>
    <row r="34" spans="1:6" ht="16.5" customHeight="1">
      <c r="A34" s="73">
        <v>27</v>
      </c>
      <c r="B34" s="74" t="s">
        <v>146</v>
      </c>
      <c r="C34" s="75">
        <f t="shared" si="1"/>
        <v>6.4</v>
      </c>
      <c r="D34" s="75"/>
      <c r="E34" s="75">
        <v>6.4</v>
      </c>
      <c r="F34" s="75"/>
    </row>
    <row r="35" spans="1:6" ht="16.5" customHeight="1">
      <c r="A35" s="73">
        <v>28</v>
      </c>
      <c r="B35" s="74" t="s">
        <v>147</v>
      </c>
      <c r="C35" s="75">
        <f t="shared" si="1"/>
        <v>4150.17</v>
      </c>
      <c r="D35" s="75">
        <v>3244.82</v>
      </c>
      <c r="E35" s="75">
        <v>687.21</v>
      </c>
      <c r="F35" s="75">
        <v>218.14</v>
      </c>
    </row>
    <row r="36" spans="1:6" ht="16.5" customHeight="1">
      <c r="A36" s="73">
        <v>29</v>
      </c>
      <c r="B36" s="74" t="s">
        <v>148</v>
      </c>
      <c r="C36" s="75">
        <f t="shared" si="1"/>
        <v>7720.43</v>
      </c>
      <c r="D36" s="75">
        <v>6435.95</v>
      </c>
      <c r="E36" s="75">
        <v>746.48</v>
      </c>
      <c r="F36" s="75">
        <v>538</v>
      </c>
    </row>
    <row r="37" spans="1:6" ht="16.5" customHeight="1">
      <c r="A37" s="73">
        <v>30</v>
      </c>
      <c r="B37" s="74" t="s">
        <v>149</v>
      </c>
      <c r="C37" s="75">
        <f t="shared" si="1"/>
        <v>2181.8159999999998</v>
      </c>
      <c r="D37" s="75">
        <v>1872.48</v>
      </c>
      <c r="E37" s="75">
        <v>302.46600000000001</v>
      </c>
      <c r="F37" s="75">
        <v>6.87</v>
      </c>
    </row>
    <row r="38" spans="1:6" ht="16.5" customHeight="1">
      <c r="A38" s="73">
        <v>31</v>
      </c>
      <c r="B38" s="74" t="s">
        <v>150</v>
      </c>
      <c r="C38" s="75">
        <f t="shared" si="1"/>
        <v>562.30759999999998</v>
      </c>
      <c r="D38" s="75">
        <v>374.27</v>
      </c>
      <c r="E38" s="75">
        <v>158.53</v>
      </c>
      <c r="F38" s="75">
        <v>29.5076</v>
      </c>
    </row>
    <row r="39" spans="1:6" ht="16.5" customHeight="1">
      <c r="A39" s="73">
        <v>32</v>
      </c>
      <c r="B39" s="74" t="s">
        <v>151</v>
      </c>
      <c r="C39" s="75">
        <f t="shared" si="1"/>
        <v>213.21199999999999</v>
      </c>
      <c r="D39" s="75">
        <v>107.21</v>
      </c>
      <c r="E39" s="75">
        <v>105.69</v>
      </c>
      <c r="F39" s="75">
        <v>0.312</v>
      </c>
    </row>
    <row r="40" spans="1:6" ht="16.5" customHeight="1">
      <c r="A40" s="73">
        <v>33</v>
      </c>
      <c r="B40" s="74" t="s">
        <v>152</v>
      </c>
      <c r="C40" s="75">
        <f t="shared" si="1"/>
        <v>497.27000000000004</v>
      </c>
      <c r="D40" s="75">
        <v>392.26</v>
      </c>
      <c r="E40" s="75">
        <v>100.29</v>
      </c>
      <c r="F40" s="75">
        <v>4.72</v>
      </c>
    </row>
    <row r="41" spans="1:6" ht="16.5" customHeight="1">
      <c r="A41" s="73">
        <v>34</v>
      </c>
      <c r="B41" s="74" t="s">
        <v>153</v>
      </c>
      <c r="C41" s="75">
        <f t="shared" si="1"/>
        <v>1285.3676</v>
      </c>
      <c r="D41" s="75">
        <v>1039.95</v>
      </c>
      <c r="E41" s="75">
        <v>220.46</v>
      </c>
      <c r="F41" s="75">
        <v>24.957599999999999</v>
      </c>
    </row>
    <row r="42" spans="1:6" ht="16.5" customHeight="1">
      <c r="A42" s="73">
        <v>35</v>
      </c>
      <c r="B42" s="74" t="s">
        <v>154</v>
      </c>
      <c r="C42" s="75">
        <f t="shared" si="1"/>
        <v>1515.7199999999998</v>
      </c>
      <c r="D42" s="75">
        <v>628.86</v>
      </c>
      <c r="E42" s="75">
        <v>873.74</v>
      </c>
      <c r="F42" s="75">
        <v>13.12</v>
      </c>
    </row>
    <row r="43" spans="1:6" ht="16.5" customHeight="1">
      <c r="A43" s="73">
        <v>36</v>
      </c>
      <c r="B43" s="74" t="s">
        <v>155</v>
      </c>
      <c r="C43" s="75">
        <f t="shared" si="1"/>
        <v>39.93</v>
      </c>
      <c r="D43" s="75">
        <v>14.04</v>
      </c>
      <c r="E43" s="75">
        <v>25.01</v>
      </c>
      <c r="F43" s="75">
        <v>0.88</v>
      </c>
    </row>
    <row r="44" spans="1:6" ht="16.5" customHeight="1">
      <c r="A44" s="73">
        <v>37</v>
      </c>
      <c r="B44" s="74" t="s">
        <v>156</v>
      </c>
      <c r="C44" s="75">
        <f t="shared" si="1"/>
        <v>14.2</v>
      </c>
      <c r="D44" s="75">
        <v>8.89</v>
      </c>
      <c r="E44" s="75">
        <v>5.31</v>
      </c>
      <c r="F44" s="75"/>
    </row>
    <row r="45" spans="1:6" ht="16.5" customHeight="1">
      <c r="A45" s="73">
        <v>38</v>
      </c>
      <c r="B45" s="74" t="s">
        <v>157</v>
      </c>
      <c r="C45" s="75">
        <f t="shared" si="1"/>
        <v>4884.66</v>
      </c>
      <c r="D45" s="75">
        <v>3822.21</v>
      </c>
      <c r="E45" s="75">
        <v>802.45</v>
      </c>
      <c r="F45" s="75">
        <v>260</v>
      </c>
    </row>
    <row r="46" spans="1:6" ht="16.5" customHeight="1">
      <c r="A46" s="73">
        <v>39</v>
      </c>
      <c r="B46" s="74" t="s">
        <v>158</v>
      </c>
      <c r="C46" s="75">
        <f t="shared" si="1"/>
        <v>2513.1537279999998</v>
      </c>
      <c r="D46" s="75">
        <v>2154.8713280000002</v>
      </c>
      <c r="E46" s="75">
        <v>342.60599999999999</v>
      </c>
      <c r="F46" s="75">
        <v>15.676399999999999</v>
      </c>
    </row>
    <row r="47" spans="1:6" ht="16.5" customHeight="1">
      <c r="A47" s="73">
        <v>40</v>
      </c>
      <c r="B47" s="74" t="s">
        <v>159</v>
      </c>
      <c r="C47" s="75">
        <f t="shared" si="1"/>
        <v>171.0522</v>
      </c>
      <c r="D47" s="75">
        <v>148.40520000000001</v>
      </c>
      <c r="E47" s="75">
        <v>22.646999999999998</v>
      </c>
      <c r="F47" s="75"/>
    </row>
    <row r="48" spans="1:6" ht="16.5" customHeight="1">
      <c r="A48" s="73">
        <v>41</v>
      </c>
      <c r="B48" s="74" t="s">
        <v>160</v>
      </c>
      <c r="C48" s="75">
        <f t="shared" si="1"/>
        <v>502.09985999999998</v>
      </c>
      <c r="D48" s="75">
        <v>384.79986000000002</v>
      </c>
      <c r="E48" s="75">
        <v>114.6</v>
      </c>
      <c r="F48" s="75">
        <v>2.7</v>
      </c>
    </row>
    <row r="49" spans="1:6" ht="16.5" customHeight="1">
      <c r="A49" s="73">
        <v>42</v>
      </c>
      <c r="B49" s="74" t="s">
        <v>161</v>
      </c>
      <c r="C49" s="75">
        <f t="shared" si="1"/>
        <v>207.17156</v>
      </c>
      <c r="D49" s="75">
        <v>105.09156</v>
      </c>
      <c r="E49" s="75">
        <v>100.78</v>
      </c>
      <c r="F49" s="75">
        <v>1.3</v>
      </c>
    </row>
    <row r="50" spans="1:6" ht="16.5" customHeight="1">
      <c r="A50" s="73">
        <v>43</v>
      </c>
      <c r="B50" s="74" t="s">
        <v>162</v>
      </c>
      <c r="C50" s="75">
        <f t="shared" si="1"/>
        <v>30.773600000000002</v>
      </c>
      <c r="D50" s="75">
        <v>18.993600000000001</v>
      </c>
      <c r="E50" s="75">
        <v>11.78</v>
      </c>
      <c r="F50" s="75"/>
    </row>
    <row r="51" spans="1:6" ht="16.5" customHeight="1">
      <c r="A51" s="73">
        <v>44</v>
      </c>
      <c r="B51" s="74" t="s">
        <v>163</v>
      </c>
      <c r="C51" s="75">
        <f t="shared" si="1"/>
        <v>2740.8909399999998</v>
      </c>
      <c r="D51" s="75">
        <v>2289.8892000000001</v>
      </c>
      <c r="E51" s="75">
        <v>255.1</v>
      </c>
      <c r="F51" s="75">
        <v>195.90173999999999</v>
      </c>
    </row>
    <row r="52" spans="1:6" ht="16.5" customHeight="1">
      <c r="A52" s="73">
        <v>45</v>
      </c>
      <c r="B52" s="74" t="s">
        <v>164</v>
      </c>
      <c r="C52" s="75">
        <f t="shared" si="1"/>
        <v>2752.5735039999995</v>
      </c>
      <c r="D52" s="75">
        <v>2199.7535039999998</v>
      </c>
      <c r="E52" s="75">
        <v>327.43</v>
      </c>
      <c r="F52" s="75">
        <v>225.39</v>
      </c>
    </row>
    <row r="53" spans="1:6" ht="16.5" customHeight="1">
      <c r="A53" s="73">
        <v>46</v>
      </c>
      <c r="B53" s="74" t="s">
        <v>165</v>
      </c>
      <c r="C53" s="75">
        <f t="shared" si="1"/>
        <v>957.25158799999997</v>
      </c>
      <c r="D53" s="75">
        <v>797.23558800000001</v>
      </c>
      <c r="E53" s="75">
        <v>151.16</v>
      </c>
      <c r="F53" s="75">
        <v>8.8559999999999999</v>
      </c>
    </row>
    <row r="54" spans="1:6" ht="16.5" customHeight="1">
      <c r="A54" s="73">
        <v>47</v>
      </c>
      <c r="B54" s="74" t="s">
        <v>166</v>
      </c>
      <c r="C54" s="75">
        <f t="shared" si="1"/>
        <v>1338.7020000000002</v>
      </c>
      <c r="D54" s="75">
        <v>1046.942</v>
      </c>
      <c r="E54" s="75">
        <v>148.39000000000001</v>
      </c>
      <c r="F54" s="75">
        <v>143.37</v>
      </c>
    </row>
    <row r="55" spans="1:6" ht="16.5" customHeight="1">
      <c r="A55" s="73">
        <v>48</v>
      </c>
      <c r="B55" s="74" t="s">
        <v>167</v>
      </c>
      <c r="C55" s="75">
        <f t="shared" si="1"/>
        <v>1901.3296</v>
      </c>
      <c r="D55" s="75">
        <v>1488.28</v>
      </c>
      <c r="E55" s="75">
        <v>209.98</v>
      </c>
      <c r="F55" s="75">
        <v>203.06960000000001</v>
      </c>
    </row>
    <row r="56" spans="1:6" ht="16.5" customHeight="1">
      <c r="A56" s="73">
        <v>49</v>
      </c>
      <c r="B56" s="74" t="s">
        <v>168</v>
      </c>
      <c r="C56" s="75">
        <f t="shared" si="1"/>
        <v>627.96960000000001</v>
      </c>
      <c r="D56" s="75">
        <v>517.43960000000004</v>
      </c>
      <c r="E56" s="75">
        <v>95.73</v>
      </c>
      <c r="F56" s="75">
        <v>14.8</v>
      </c>
    </row>
    <row r="57" spans="1:6" ht="16.5" customHeight="1">
      <c r="A57" s="73">
        <v>50</v>
      </c>
      <c r="B57" s="74" t="s">
        <v>169</v>
      </c>
      <c r="C57" s="75">
        <f t="shared" si="1"/>
        <v>2894.2008000000001</v>
      </c>
      <c r="D57" s="75">
        <v>1452.7072000000001</v>
      </c>
      <c r="E57" s="75">
        <v>1362.5800000000002</v>
      </c>
      <c r="F57" s="75">
        <v>78.913600000000002</v>
      </c>
    </row>
    <row r="58" spans="1:6" ht="16.5" customHeight="1">
      <c r="A58" s="73">
        <v>51</v>
      </c>
      <c r="B58" s="76" t="s">
        <v>170</v>
      </c>
      <c r="C58" s="75">
        <f t="shared" si="1"/>
        <v>5036.3051880000003</v>
      </c>
      <c r="D58" s="75">
        <v>3834.6671879999999</v>
      </c>
      <c r="E58" s="75">
        <v>977.4</v>
      </c>
      <c r="F58" s="75">
        <v>224.238</v>
      </c>
    </row>
    <row r="59" spans="1:6" ht="16.5" customHeight="1">
      <c r="A59" s="73">
        <v>52</v>
      </c>
      <c r="B59" s="76" t="s">
        <v>171</v>
      </c>
      <c r="C59" s="75">
        <f t="shared" si="1"/>
        <v>2810.7698</v>
      </c>
      <c r="D59" s="75">
        <v>2391.8586</v>
      </c>
      <c r="E59" s="75">
        <v>400.536</v>
      </c>
      <c r="F59" s="75">
        <v>18.3752</v>
      </c>
    </row>
    <row r="60" spans="1:6" ht="16.5" customHeight="1">
      <c r="A60" s="73">
        <v>53</v>
      </c>
      <c r="B60" s="76" t="s">
        <v>172</v>
      </c>
      <c r="C60" s="75">
        <f t="shared" si="1"/>
        <v>2583.913</v>
      </c>
      <c r="D60" s="75">
        <v>2192.8512000000001</v>
      </c>
      <c r="E60" s="75">
        <v>271.673</v>
      </c>
      <c r="F60" s="75">
        <v>119.3888</v>
      </c>
    </row>
    <row r="61" spans="1:6" ht="16.5" customHeight="1">
      <c r="A61" s="73">
        <v>54</v>
      </c>
      <c r="B61" s="76" t="s">
        <v>173</v>
      </c>
      <c r="C61" s="75">
        <f t="shared" si="1"/>
        <v>1899.4710000000002</v>
      </c>
      <c r="D61" s="75">
        <v>1597.6013</v>
      </c>
      <c r="E61" s="75">
        <v>205.90540000000001</v>
      </c>
      <c r="F61" s="75">
        <v>95.964299999999994</v>
      </c>
    </row>
    <row r="62" spans="1:6" ht="16.5" customHeight="1">
      <c r="A62" s="73">
        <v>55</v>
      </c>
      <c r="B62" s="76" t="s">
        <v>174</v>
      </c>
      <c r="C62" s="75">
        <f t="shared" si="1"/>
        <v>2993.6238590000003</v>
      </c>
      <c r="D62" s="75">
        <v>2288.4610590000002</v>
      </c>
      <c r="E62" s="75">
        <v>383.9</v>
      </c>
      <c r="F62" s="75">
        <v>321.26280000000003</v>
      </c>
    </row>
    <row r="63" spans="1:6" ht="16.5" customHeight="1">
      <c r="A63" s="73">
        <v>56</v>
      </c>
      <c r="B63" s="76" t="s">
        <v>175</v>
      </c>
      <c r="C63" s="75">
        <f t="shared" si="1"/>
        <v>2026.8779999999999</v>
      </c>
      <c r="D63" s="75">
        <v>1684.9603999999999</v>
      </c>
      <c r="E63" s="75">
        <v>242.83320000000001</v>
      </c>
      <c r="F63" s="75">
        <v>99.084400000000002</v>
      </c>
    </row>
    <row r="64" spans="1:6" ht="16.5" customHeight="1">
      <c r="A64" s="73">
        <v>57</v>
      </c>
      <c r="B64" s="76" t="s">
        <v>176</v>
      </c>
      <c r="C64" s="75">
        <f t="shared" si="1"/>
        <v>922.11376000000007</v>
      </c>
      <c r="D64" s="75">
        <v>767.64236000000005</v>
      </c>
      <c r="E64" s="75">
        <v>143.803</v>
      </c>
      <c r="F64" s="75">
        <v>10.6684</v>
      </c>
    </row>
    <row r="65" spans="1:6" ht="16.5" customHeight="1">
      <c r="A65" s="73">
        <v>58</v>
      </c>
      <c r="B65" s="76" t="s">
        <v>177</v>
      </c>
      <c r="C65" s="75">
        <f t="shared" si="1"/>
        <v>697.876262</v>
      </c>
      <c r="D65" s="75">
        <v>582.26526200000001</v>
      </c>
      <c r="E65" s="75">
        <v>108.029</v>
      </c>
      <c r="F65" s="75">
        <v>7.5819999999999999</v>
      </c>
    </row>
    <row r="66" spans="1:6" ht="16.5" customHeight="1">
      <c r="A66" s="73">
        <v>59</v>
      </c>
      <c r="B66" s="76" t="s">
        <v>178</v>
      </c>
      <c r="C66" s="75">
        <f t="shared" si="1"/>
        <v>249.16486</v>
      </c>
      <c r="D66" s="75">
        <v>192.15786</v>
      </c>
      <c r="E66" s="75">
        <v>35.567799999999998</v>
      </c>
      <c r="F66" s="75">
        <v>21.4392</v>
      </c>
    </row>
    <row r="67" spans="1:6" ht="16.5" customHeight="1">
      <c r="A67" s="73">
        <v>60</v>
      </c>
      <c r="B67" s="76" t="s">
        <v>179</v>
      </c>
      <c r="C67" s="75">
        <f t="shared" si="1"/>
        <v>60.725799999999992</v>
      </c>
      <c r="D67" s="75">
        <v>47.644199999999998</v>
      </c>
      <c r="E67" s="75">
        <v>4.9000000000000004</v>
      </c>
      <c r="F67" s="75">
        <v>8.1815999999999995</v>
      </c>
    </row>
    <row r="68" spans="1:6" ht="16.5" customHeight="1">
      <c r="A68" s="73">
        <v>61</v>
      </c>
      <c r="B68" s="76" t="s">
        <v>180</v>
      </c>
      <c r="C68" s="75">
        <f t="shared" si="1"/>
        <v>3982.7704999999996</v>
      </c>
      <c r="D68" s="75">
        <v>1613.9820999999999</v>
      </c>
      <c r="E68" s="75">
        <v>2316.1039999999998</v>
      </c>
      <c r="F68" s="75">
        <v>52.684399999999997</v>
      </c>
    </row>
    <row r="69" spans="1:6" ht="16.5" customHeight="1">
      <c r="A69" s="73">
        <v>62</v>
      </c>
      <c r="B69" s="76" t="s">
        <v>181</v>
      </c>
      <c r="C69" s="75">
        <f t="shared" si="1"/>
        <v>167.28720000000001</v>
      </c>
      <c r="D69" s="75">
        <v>98.827200000000005</v>
      </c>
      <c r="E69" s="75">
        <v>68.36</v>
      </c>
      <c r="F69" s="75">
        <v>0.1</v>
      </c>
    </row>
    <row r="70" spans="1:6" ht="16.5" customHeight="1">
      <c r="A70" s="73">
        <v>63</v>
      </c>
      <c r="B70" s="76" t="s">
        <v>182</v>
      </c>
      <c r="C70" s="75">
        <f t="shared" si="1"/>
        <v>88.413104000000004</v>
      </c>
      <c r="D70" s="75">
        <v>76.471103999999997</v>
      </c>
      <c r="E70" s="75">
        <v>11.942</v>
      </c>
      <c r="F70" s="75"/>
    </row>
    <row r="71" spans="1:6" ht="16.5" customHeight="1">
      <c r="A71" s="73">
        <v>64</v>
      </c>
      <c r="B71" s="76" t="s">
        <v>183</v>
      </c>
      <c r="C71" s="75">
        <f t="shared" si="1"/>
        <v>263.07116400000001</v>
      </c>
      <c r="D71" s="75">
        <v>133.111164</v>
      </c>
      <c r="E71" s="75">
        <v>129.96</v>
      </c>
      <c r="F71" s="75"/>
    </row>
    <row r="72" spans="1:6" ht="16.5" customHeight="1">
      <c r="A72" s="73">
        <v>65</v>
      </c>
      <c r="B72" s="76" t="s">
        <v>184</v>
      </c>
      <c r="C72" s="75">
        <f t="shared" si="1"/>
        <v>32.090000000000003</v>
      </c>
      <c r="D72" s="75">
        <v>18.84</v>
      </c>
      <c r="E72" s="75">
        <v>13.25</v>
      </c>
      <c r="F72" s="75"/>
    </row>
    <row r="73" spans="1:6" ht="16.5" customHeight="1">
      <c r="A73" s="73">
        <v>66</v>
      </c>
      <c r="B73" s="76" t="s">
        <v>185</v>
      </c>
      <c r="C73" s="75">
        <f t="shared" ref="C73" si="2">SUM(D73:F73)</f>
        <v>39.661555999999997</v>
      </c>
      <c r="D73" s="75">
        <v>29.831555999999999</v>
      </c>
      <c r="E73" s="75">
        <v>9.83</v>
      </c>
      <c r="F73" s="75"/>
    </row>
  </sheetData>
  <mergeCells count="9">
    <mergeCell ref="A2:F2"/>
    <mergeCell ref="D3:F3"/>
    <mergeCell ref="C4:F4"/>
    <mergeCell ref="A4:A6"/>
    <mergeCell ref="B4:B6"/>
    <mergeCell ref="C5:C6"/>
    <mergeCell ref="D5:D6"/>
    <mergeCell ref="E5:E6"/>
    <mergeCell ref="F5:F6"/>
  </mergeCells>
  <phoneticPr fontId="49" type="noConversion"/>
  <printOptions horizontalCentered="1"/>
  <pageMargins left="0.55000000000000004" right="0.55000000000000004" top="0.78680555555555598" bottom="0.59027777777777801" header="0.51180555555555596" footer="0.51180555555555596"/>
  <pageSetup paperSize="9" scale="85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workbookViewId="0">
      <selection activeCell="C13" sqref="C13"/>
    </sheetView>
  </sheetViews>
  <sheetFormatPr defaultColWidth="9" defaultRowHeight="13.5"/>
  <cols>
    <col min="1" max="1" width="10.875" customWidth="1"/>
    <col min="2" max="2" width="56.75" customWidth="1"/>
    <col min="3" max="3" width="44.125" style="53" customWidth="1"/>
  </cols>
  <sheetData>
    <row r="1" spans="1:8" ht="15">
      <c r="A1" s="17" t="s">
        <v>196</v>
      </c>
      <c r="B1" s="16"/>
      <c r="C1" s="54"/>
    </row>
    <row r="2" spans="1:8" ht="28.5">
      <c r="A2" s="104" t="s">
        <v>197</v>
      </c>
      <c r="B2" s="104"/>
      <c r="C2" s="104"/>
      <c r="D2" s="55"/>
      <c r="E2" s="55"/>
      <c r="F2" s="55"/>
      <c r="G2" s="55"/>
      <c r="H2" s="55"/>
    </row>
    <row r="3" spans="1:8" ht="15">
      <c r="A3" s="56" t="s">
        <v>75</v>
      </c>
      <c r="B3" s="56"/>
      <c r="C3" s="57"/>
    </row>
    <row r="4" spans="1:8" ht="21" customHeight="1">
      <c r="A4" s="18" t="s">
        <v>198</v>
      </c>
      <c r="B4" s="18" t="s">
        <v>199</v>
      </c>
      <c r="C4" s="18" t="s">
        <v>200</v>
      </c>
    </row>
    <row r="5" spans="1:8" ht="21" customHeight="1">
      <c r="A5" s="119" t="s">
        <v>192</v>
      </c>
      <c r="B5" s="119"/>
      <c r="C5" s="45">
        <f>C6+C14+C25+C32+C35</f>
        <v>176460</v>
      </c>
    </row>
    <row r="6" spans="1:8" ht="21" customHeight="1">
      <c r="A6" s="45" t="s">
        <v>201</v>
      </c>
      <c r="B6" s="58" t="s">
        <v>202</v>
      </c>
      <c r="C6" s="45">
        <f>SUM(C7:C13)</f>
        <v>33500</v>
      </c>
    </row>
    <row r="7" spans="1:8" ht="21" customHeight="1">
      <c r="A7" s="18"/>
      <c r="B7" s="103" t="s">
        <v>316</v>
      </c>
      <c r="C7" s="18">
        <v>30350</v>
      </c>
    </row>
    <row r="8" spans="1:8" ht="21" customHeight="1">
      <c r="A8" s="18"/>
      <c r="B8" s="59" t="s">
        <v>203</v>
      </c>
      <c r="C8" s="18">
        <v>500</v>
      </c>
    </row>
    <row r="9" spans="1:8" ht="21" customHeight="1">
      <c r="A9" s="18"/>
      <c r="B9" s="59" t="s">
        <v>204</v>
      </c>
      <c r="C9" s="18">
        <v>500</v>
      </c>
    </row>
    <row r="10" spans="1:8" ht="21" customHeight="1">
      <c r="A10" s="18"/>
      <c r="B10" s="59" t="s">
        <v>205</v>
      </c>
      <c r="C10" s="18">
        <v>200</v>
      </c>
    </row>
    <row r="11" spans="1:8" ht="21" customHeight="1">
      <c r="A11" s="18"/>
      <c r="B11" s="59" t="s">
        <v>206</v>
      </c>
      <c r="C11" s="18">
        <v>500</v>
      </c>
    </row>
    <row r="12" spans="1:8" ht="21" customHeight="1">
      <c r="A12" s="18"/>
      <c r="B12" s="59" t="s">
        <v>207</v>
      </c>
      <c r="C12" s="18">
        <v>850</v>
      </c>
    </row>
    <row r="13" spans="1:8" ht="21" customHeight="1">
      <c r="A13" s="18"/>
      <c r="B13" s="59" t="s">
        <v>208</v>
      </c>
      <c r="C13" s="18">
        <v>600</v>
      </c>
    </row>
    <row r="14" spans="1:8" ht="21" customHeight="1">
      <c r="A14" s="45" t="s">
        <v>209</v>
      </c>
      <c r="B14" s="58" t="s">
        <v>210</v>
      </c>
      <c r="C14" s="45">
        <f>SUM(C15:C24)</f>
        <v>75366</v>
      </c>
    </row>
    <row r="15" spans="1:8" ht="21" customHeight="1">
      <c r="A15" s="18"/>
      <c r="B15" s="59" t="s">
        <v>211</v>
      </c>
      <c r="C15" s="18">
        <v>35540</v>
      </c>
    </row>
    <row r="16" spans="1:8" ht="21" customHeight="1">
      <c r="A16" s="18"/>
      <c r="B16" s="59" t="s">
        <v>212</v>
      </c>
      <c r="C16" s="18">
        <v>432</v>
      </c>
    </row>
    <row r="17" spans="1:3" ht="21" customHeight="1">
      <c r="A17" s="18"/>
      <c r="B17" s="59" t="s">
        <v>213</v>
      </c>
      <c r="C17" s="18">
        <v>3000</v>
      </c>
    </row>
    <row r="18" spans="1:3" ht="21" customHeight="1">
      <c r="A18" s="18"/>
      <c r="B18" s="59" t="s">
        <v>214</v>
      </c>
      <c r="C18" s="18">
        <v>470</v>
      </c>
    </row>
    <row r="19" spans="1:3" ht="21" customHeight="1">
      <c r="A19" s="18"/>
      <c r="B19" s="59" t="s">
        <v>215</v>
      </c>
      <c r="C19" s="18">
        <v>4249</v>
      </c>
    </row>
    <row r="20" spans="1:3" ht="21" customHeight="1">
      <c r="A20" s="18"/>
      <c r="B20" s="59" t="s">
        <v>216</v>
      </c>
      <c r="C20" s="18">
        <v>3575</v>
      </c>
    </row>
    <row r="21" spans="1:3" ht="21" customHeight="1">
      <c r="A21" s="18"/>
      <c r="B21" s="59" t="s">
        <v>217</v>
      </c>
      <c r="C21" s="18">
        <v>2800</v>
      </c>
    </row>
    <row r="22" spans="1:3" ht="21" customHeight="1">
      <c r="A22" s="18"/>
      <c r="B22" s="59" t="s">
        <v>218</v>
      </c>
      <c r="C22" s="18">
        <v>200</v>
      </c>
    </row>
    <row r="23" spans="1:3" ht="21" customHeight="1">
      <c r="A23" s="18"/>
      <c r="B23" s="59" t="s">
        <v>219</v>
      </c>
      <c r="C23" s="18">
        <v>10100</v>
      </c>
    </row>
    <row r="24" spans="1:3" ht="21" customHeight="1">
      <c r="A24" s="18"/>
      <c r="B24" s="59" t="s">
        <v>220</v>
      </c>
      <c r="C24" s="18">
        <v>15000</v>
      </c>
    </row>
    <row r="25" spans="1:3" ht="21" customHeight="1">
      <c r="A25" s="45" t="s">
        <v>221</v>
      </c>
      <c r="B25" s="58" t="s">
        <v>222</v>
      </c>
      <c r="C25" s="45">
        <f>SUM(C26:C31)</f>
        <v>37288</v>
      </c>
    </row>
    <row r="26" spans="1:3" ht="21" customHeight="1">
      <c r="A26" s="18"/>
      <c r="B26" s="59" t="s">
        <v>223</v>
      </c>
      <c r="C26" s="18">
        <v>11045</v>
      </c>
    </row>
    <row r="27" spans="1:3" ht="21" customHeight="1">
      <c r="A27" s="18"/>
      <c r="B27" s="60" t="s">
        <v>224</v>
      </c>
      <c r="C27" s="18">
        <v>3000</v>
      </c>
    </row>
    <row r="28" spans="1:3" ht="21" customHeight="1">
      <c r="A28" s="18"/>
      <c r="B28" s="60" t="s">
        <v>225</v>
      </c>
      <c r="C28" s="18">
        <v>8000</v>
      </c>
    </row>
    <row r="29" spans="1:3" ht="21" customHeight="1">
      <c r="A29" s="18"/>
      <c r="B29" s="59" t="s">
        <v>226</v>
      </c>
      <c r="C29" s="18">
        <v>976</v>
      </c>
    </row>
    <row r="30" spans="1:3" ht="21" customHeight="1">
      <c r="A30" s="18"/>
      <c r="B30" s="59" t="s">
        <v>227</v>
      </c>
      <c r="C30" s="18">
        <v>1200</v>
      </c>
    </row>
    <row r="31" spans="1:3" ht="21" customHeight="1">
      <c r="A31" s="18"/>
      <c r="B31" s="59" t="s">
        <v>228</v>
      </c>
      <c r="C31" s="18">
        <f>867+12200</f>
        <v>13067</v>
      </c>
    </row>
    <row r="32" spans="1:3" ht="21" customHeight="1">
      <c r="A32" s="45" t="s">
        <v>229</v>
      </c>
      <c r="B32" s="58" t="s">
        <v>230</v>
      </c>
      <c r="C32" s="45">
        <f>SUM(C33:C34)</f>
        <v>306</v>
      </c>
    </row>
    <row r="33" spans="1:3" ht="21" customHeight="1">
      <c r="A33" s="18"/>
      <c r="B33" s="59" t="s">
        <v>231</v>
      </c>
      <c r="C33" s="18">
        <v>300</v>
      </c>
    </row>
    <row r="34" spans="1:3" ht="21" customHeight="1">
      <c r="A34" s="18"/>
      <c r="B34" s="61" t="s">
        <v>232</v>
      </c>
      <c r="C34" s="62">
        <v>6</v>
      </c>
    </row>
    <row r="35" spans="1:3" ht="21" customHeight="1">
      <c r="A35" s="45" t="s">
        <v>233</v>
      </c>
      <c r="B35" s="58" t="s">
        <v>234</v>
      </c>
      <c r="C35" s="18">
        <f>C36+C37</f>
        <v>30000</v>
      </c>
    </row>
    <row r="36" spans="1:3" ht="21" customHeight="1">
      <c r="A36" s="45"/>
      <c r="B36" s="60" t="s">
        <v>235</v>
      </c>
      <c r="C36" s="18">
        <v>20000</v>
      </c>
    </row>
    <row r="37" spans="1:3" ht="21" customHeight="1">
      <c r="A37" s="18"/>
      <c r="B37" s="60" t="s">
        <v>236</v>
      </c>
      <c r="C37" s="18">
        <v>10000</v>
      </c>
    </row>
  </sheetData>
  <mergeCells count="2">
    <mergeCell ref="A2:C2"/>
    <mergeCell ref="A5:B5"/>
  </mergeCells>
  <phoneticPr fontId="49" type="noConversion"/>
  <printOptions horizontalCentered="1"/>
  <pageMargins left="0.35416666666666702" right="0.35416666666666702" top="0.78680555555555598" bottom="0.59027777777777801" header="0.51180555555555596" footer="0.51180555555555596"/>
  <pageSetup paperSize="9"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5</vt:i4>
      </vt:variant>
    </vt:vector>
  </HeadingPairs>
  <TitlesOfParts>
    <vt:vector size="20" baseType="lpstr">
      <vt:lpstr>目录</vt:lpstr>
      <vt:lpstr>2018一般预计完成</vt:lpstr>
      <vt:lpstr>2018一般执行</vt:lpstr>
      <vt:lpstr>2018一般平衡</vt:lpstr>
      <vt:lpstr>2019一般收支</vt:lpstr>
      <vt:lpstr>2019一般平衡</vt:lpstr>
      <vt:lpstr>2019部门收支</vt:lpstr>
      <vt:lpstr>2019部门支出经济分类</vt:lpstr>
      <vt:lpstr>2019重点项目</vt:lpstr>
      <vt:lpstr>2018政府基金执行</vt:lpstr>
      <vt:lpstr>2018政府基金平衡</vt:lpstr>
      <vt:lpstr>2019政府基金收支</vt:lpstr>
      <vt:lpstr>2019政府基金平衡</vt:lpstr>
      <vt:lpstr>2019三公一会 (2)</vt:lpstr>
      <vt:lpstr>Sheet1</vt:lpstr>
      <vt:lpstr>'2018一般执行'!Print_Area</vt:lpstr>
      <vt:lpstr>'2019部门收支'!Print_Titles</vt:lpstr>
      <vt:lpstr>'2019部门支出经济分类'!Print_Titles</vt:lpstr>
      <vt:lpstr>'2019三公一会 (2)'!Print_Titles</vt:lpstr>
      <vt:lpstr>'2019重点项目'!Print_Titles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revision>1</cp:revision>
  <cp:lastPrinted>2019-01-25T06:23:25Z</cp:lastPrinted>
  <dcterms:created xsi:type="dcterms:W3CDTF">2018-11-05T00:48:00Z</dcterms:created>
  <dcterms:modified xsi:type="dcterms:W3CDTF">2019-01-25T07:02:09Z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